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11016" activeTab="3"/>
  </bookViews>
  <sheets>
    <sheet name="стр.1_4" sheetId="1" r:id="rId1"/>
    <sheet name="стр.5_6" sheetId="2" r:id="rId2"/>
    <sheet name="Сведения" sheetId="3" r:id="rId3"/>
    <sheet name="Расчеты (обосн) обл.бюд" sheetId="4" r:id="rId4"/>
    <sheet name="Расчеты (обосн) местн.б" sheetId="5" r:id="rId5"/>
    <sheet name="Расчеты (обосн) местн.б 2021" sheetId="6" r:id="rId6"/>
    <sheet name="Расч (обосн) субс.на иные цели" sheetId="7" r:id="rId7"/>
    <sheet name="Расчеты (обосн) родит.плата" sheetId="8" r:id="rId8"/>
    <sheet name="Расчеты (обосн) добр.пожерт" sheetId="9" r:id="rId9"/>
    <sheet name="Расчеты компенс.затрат" sheetId="10" r:id="rId10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цели'!$A$1:$H$57</definedName>
    <definedName name="_xlnm.Print_Area" localSheetId="3">'Расчеты (обосн) обл.бюд'!$A$1:$J$77</definedName>
    <definedName name="_xlnm.Print_Area" localSheetId="2">'Сведения'!$A$1:$FK$51</definedName>
    <definedName name="_xlnm.Print_Area" localSheetId="0">'стр.1_4'!$A$1:$DJ$149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<sst xmlns="http://schemas.openxmlformats.org/spreadsheetml/2006/main" count="1978" uniqueCount="661">
  <si>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</si>
  <si>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</si>
  <si>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</si>
  <si>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</si>
  <si>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</si>
  <si>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</si>
  <si>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</si>
  <si>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</si>
  <si>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</si>
  <si>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</si>
  <si>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</si>
  <si>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</si>
  <si>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</si>
  <si>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</si>
  <si>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</si>
  <si>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</si>
  <si>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</si>
  <si>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</si>
  <si>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</si>
  <si>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</si>
  <si>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</si>
  <si>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</si>
  <si>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</si>
  <si>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</si>
  <si>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</si>
  <si>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</si>
  <si>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</si>
  <si>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</si>
  <si>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</si>
  <si>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</si>
  <si>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</si>
  <si>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</si>
  <si>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</si>
  <si>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</si>
  <si>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</si>
  <si>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</si>
  <si>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</si>
  <si>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</si>
  <si>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</si>
  <si>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</si>
  <si>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</si>
  <si>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</si>
  <si>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</si>
  <si>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</si>
  <si>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</si>
  <si>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</si>
  <si>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</si>
  <si>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</si>
  <si>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</si>
  <si>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</si>
  <si>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</si>
  <si>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</si>
  <si>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</si>
  <si>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</si>
  <si>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</si>
  <si>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</si>
  <si>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</si>
  <si>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</si>
  <si>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</si>
  <si>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</si>
  <si>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</si>
  <si>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</si>
  <si>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</si>
  <si>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</si>
  <si>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</si>
  <si>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</si>
  <si>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</si>
  <si>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</si>
  <si>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</si>
  <si>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</si>
  <si>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</si>
  <si>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</si>
  <si>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</si>
  <si>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</si>
  <si>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</si>
  <si>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</si>
  <si>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</si>
  <si>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</si>
  <si>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</si>
  <si>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</si>
  <si>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</si>
  <si>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</si>
  <si>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</si>
  <si>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</si>
  <si>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</si>
  <si>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</si>
  <si>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</si>
  <si>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</si>
  <si>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</si>
  <si>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</si>
  <si>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</si>
  <si>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</si>
  <si>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</si>
  <si>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</si>
  <si>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</si>
  <si>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</si>
  <si>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</si>
  <si>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</si>
  <si>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</si>
  <si>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</si>
  <si>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</si>
  <si>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</si>
  <si>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</si>
  <si>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</si>
  <si>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</si>
  <si>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</si>
  <si>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</si>
  <si>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</si>
  <si>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</si>
  <si>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</si>
  <si>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</si>
  <si>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</si>
  <si>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</si>
  <si>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</si>
  <si>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</si>
  <si>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</si>
  <si>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</si>
  <si>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</si>
  <si>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</si>
  <si>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</si>
  <si>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</si>
  <si>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</si>
  <si>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</si>
  <si>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</si>
  <si>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</si>
  <si>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</si>
  <si>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</si>
  <si>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</si>
  <si>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</si>
  <si>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</si>
  <si>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</si>
  <si>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</si>
  <si>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</si>
  <si>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</si>
  <si>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</si>
  <si>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</si>
  <si>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</si>
  <si>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</si>
  <si>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</si>
  <si>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</si>
  <si>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</si>
  <si>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</si>
  <si>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</si>
  <si>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</si>
  <si>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</si>
  <si>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</si>
  <si>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</si>
  <si>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</si>
  <si>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</si>
  <si>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</si>
  <si>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</si>
  <si>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</si>
  <si>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</si>
  <si>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</si>
  <si>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</si>
  <si>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</si>
  <si>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</si>
  <si>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</si>
  <si>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</si>
  <si>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</si>
  <si>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</si>
  <si>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</si>
  <si>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</si>
  <si>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</si>
  <si>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</si>
  <si>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</si>
  <si>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</si>
  <si>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</si>
  <si>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</si>
  <si>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</si>
  <si>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</si>
  <si>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</si>
  <si>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</si>
  <si>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</si>
  <si>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</si>
  <si>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</si>
  <si>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</si>
  <si>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</si>
  <si>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</si>
  <si>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</si>
  <si>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</si>
  <si>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</si>
  <si>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</si>
  <si>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</si>
  <si>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</si>
  <si>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</si>
  <si>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</si>
  <si>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</si>
  <si>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343</t>
  </si>
  <si>
    <t>345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</si>
  <si>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</si>
  <si>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</si>
  <si>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</si>
  <si>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</si>
  <si>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</si>
  <si>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</si>
  <si>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</si>
  <si>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</si>
  <si>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</si>
  <si>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</si>
  <si>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</si>
  <si>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</si>
  <si>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</si>
  <si>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</si>
  <si>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</si>
  <si>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</si>
  <si>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</si>
  <si>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</si>
  <si>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</si>
  <si>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</si>
  <si>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</si>
  <si>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</si>
  <si>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</si>
  <si>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</si>
  <si>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</si>
  <si>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</si>
  <si>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</si>
  <si>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</si>
  <si>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</si>
  <si>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</si>
  <si>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</si>
  <si>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</si>
  <si>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</si>
  <si>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</si>
  <si>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</si>
  <si>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</si>
  <si>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</si>
  <si>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</si>
  <si>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</si>
  <si>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</si>
  <si>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</si>
  <si>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</si>
  <si>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</si>
  <si>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</si>
  <si>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</si>
  <si>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</si>
  <si>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</si>
  <si>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</si>
  <si>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</si>
  <si>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</si>
  <si>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</si>
  <si>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</si>
  <si>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</si>
  <si>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</si>
  <si>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</si>
  <si>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</si>
  <si>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</si>
  <si>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</si>
  <si>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</si>
  <si>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</si>
  <si>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</si>
  <si>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</si>
  <si>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</si>
  <si>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</si>
  <si>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</si>
  <si>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</si>
  <si>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</si>
  <si>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</si>
  <si>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</si>
  <si>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</si>
  <si>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</si>
  <si>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</si>
  <si>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</si>
  <si>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</si>
  <si>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</si>
  <si>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</si>
  <si>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</si>
  <si>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</si>
  <si>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</si>
  <si>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</si>
  <si>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</si>
  <si>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</si>
  <si>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</si>
  <si>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</si>
  <si>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</si>
  <si>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</si>
  <si>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</si>
  <si>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</si>
  <si>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</si>
  <si>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</si>
  <si>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</si>
  <si>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</si>
  <si>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</si>
  <si>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</si>
  <si>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</si>
  <si>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</si>
  <si>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</si>
  <si>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</si>
  <si>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</si>
  <si>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</si>
  <si>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</si>
  <si>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</si>
  <si>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</si>
  <si>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</si>
  <si>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</si>
  <si>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</si>
  <si>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</si>
  <si>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</si>
  <si>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</si>
  <si>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</si>
  <si>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</si>
  <si>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</si>
  <si>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</si>
  <si>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</si>
  <si>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</si>
  <si>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</si>
  <si>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</si>
  <si>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</si>
  <si>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</si>
  <si>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</si>
  <si>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</si>
  <si>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</si>
  <si>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</si>
  <si>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</si>
  <si>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</si>
  <si>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</si>
  <si>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</si>
  <si>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</si>
  <si>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</si>
  <si>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</si>
  <si>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</si>
  <si>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</si>
  <si>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</si>
  <si>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</si>
  <si>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</si>
  <si>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</si>
  <si>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</si>
  <si>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</si>
  <si>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</si>
  <si>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</si>
  <si>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</si>
  <si>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</si>
  <si>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</si>
  <si>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</si>
  <si>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</si>
  <si>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</si>
  <si>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</si>
  <si>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</si>
  <si>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</si>
  <si>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</si>
  <si>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</si>
  <si>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</si>
  <si>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</si>
  <si>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</si>
  <si>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</si>
  <si>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</si>
  <si>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</si>
  <si>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</si>
  <si>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</si>
  <si>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</si>
  <si>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</si>
  <si>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</si>
  <si>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</si>
  <si>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</si>
  <si>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</si>
  <si>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</si>
  <si>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</si>
  <si>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</si>
  <si>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</si>
  <si>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</si>
  <si>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</si>
  <si>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</si>
  <si>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</si>
  <si>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</si>
  <si>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</si>
  <si>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</si>
  <si>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</si>
  <si>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</si>
  <si>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</si>
  <si>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</si>
  <si>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</si>
  <si>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</si>
  <si>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</si>
  <si>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</si>
  <si>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</si>
  <si>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</si>
  <si>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</si>
  <si>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</si>
  <si>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</si>
  <si>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</si>
  <si>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</si>
  <si>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</si>
  <si>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</si>
  <si>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</si>
  <si>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</si>
  <si>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</si>
  <si>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</si>
  <si>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</si>
  <si>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</si>
  <si>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</si>
  <si>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</si>
  <si>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</si>
  <si>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</si>
  <si>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</si>
  <si>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</si>
  <si>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</si>
  <si>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</si>
  <si>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</si>
  <si>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</si>
  <si>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</si>
  <si>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</si>
  <si>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>количество белья, кг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</si>
  <si>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</si>
  <si>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</si>
  <si>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</si>
  <si>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</si>
  <si>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</si>
  <si>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</si>
  <si>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</si>
  <si>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</si>
  <si>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</si>
  <si>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</si>
  <si>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</si>
  <si>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</si>
  <si>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</si>
  <si>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</si>
  <si>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</si>
  <si>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</si>
  <si>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Технический осмотр и ремонт автотранспорта</t>
  </si>
  <si>
    <t>количество автотранспорта (ед.)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</si>
  <si>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</si>
  <si>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</si>
  <si>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</si>
  <si>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</si>
  <si>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</si>
  <si>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</si>
  <si>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</si>
  <si>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</si>
  <si>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</si>
  <si>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</si>
  <si>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</si>
  <si>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</si>
  <si>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</si>
  <si>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</si>
  <si>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</si>
  <si>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</si>
  <si>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</si>
  <si>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</si>
  <si>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</si>
  <si>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</si>
  <si>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</si>
  <si>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</si>
  <si>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</si>
  <si>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</si>
  <si>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</si>
  <si>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</si>
  <si>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</si>
  <si>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</si>
  <si>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</si>
  <si>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</si>
  <si>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</si>
  <si>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</si>
  <si>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</si>
  <si>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</si>
  <si>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</si>
  <si>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</si>
  <si>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</si>
  <si>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</si>
  <si>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</si>
  <si>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</si>
  <si>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</si>
  <si>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</si>
  <si>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</si>
  <si>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</si>
  <si>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</si>
  <si>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</si>
  <si>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</si>
  <si>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</si>
  <si>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</si>
  <si>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</si>
  <si>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</si>
  <si>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</si>
  <si>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</si>
  <si>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</si>
  <si>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</si>
  <si>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</si>
  <si>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</si>
  <si>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</si>
  <si>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</si>
  <si>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</si>
  <si>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</si>
  <si>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</si>
  <si>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</si>
  <si>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</si>
  <si>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</si>
  <si>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</si>
  <si>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</si>
  <si>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</si>
  <si>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</si>
  <si>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</si>
  <si>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</si>
  <si>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</si>
  <si>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</si>
  <si>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</si>
  <si>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</si>
  <si>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</si>
  <si>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</si>
  <si>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</si>
  <si>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</si>
  <si>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</si>
  <si>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</si>
  <si>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</si>
  <si>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</si>
  <si>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</si>
  <si>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</si>
  <si>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</si>
  <si>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</si>
  <si>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</si>
  <si>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</si>
  <si>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</si>
  <si>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</si>
  <si>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</si>
  <si>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</si>
  <si>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</si>
  <si>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</si>
  <si>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</si>
  <si>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</si>
  <si>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</si>
  <si>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</si>
  <si>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1412</t>
  </si>
  <si>
    <t>1415</t>
  </si>
  <si>
    <t>150</t>
  </si>
  <si>
    <t>152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</si>
  <si>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</si>
  <si>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</si>
  <si>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</si>
  <si>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</si>
  <si>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</si>
  <si>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</si>
  <si>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</si>
  <si>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</si>
  <si>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</si>
  <si>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</si>
  <si>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</si>
  <si>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</si>
  <si>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</si>
  <si>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</si>
  <si>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</si>
  <si>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</si>
  <si>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</si>
  <si>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</si>
  <si>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</si>
  <si>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</si>
  <si>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</si>
  <si>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</si>
  <si>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</si>
  <si>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</si>
  <si>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</si>
  <si>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</si>
  <si>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</si>
  <si>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</si>
  <si>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</si>
  <si>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</si>
  <si>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>прочие доходы от собственности</t>
  </si>
  <si>
    <t>000</t>
  </si>
  <si>
    <t xml:space="preserve">План финансово-хозяйственной деятельности </t>
  </si>
  <si>
    <t>380101001</t>
  </si>
  <si>
    <t>706</t>
  </si>
  <si>
    <t>600701061010000101</t>
  </si>
  <si>
    <t>6МБ00000</t>
  </si>
  <si>
    <t>21</t>
  </si>
  <si>
    <t>22</t>
  </si>
  <si>
    <t>60701000000000004</t>
  </si>
  <si>
    <t>000000000</t>
  </si>
  <si>
    <t>60701000000000007</t>
  </si>
  <si>
    <t>60701000000000015</t>
  </si>
  <si>
    <t>60701061017301001</t>
  </si>
  <si>
    <t>6ОБ001000</t>
  </si>
  <si>
    <t>60701061010000101</t>
  </si>
  <si>
    <t>6МБ00100</t>
  </si>
  <si>
    <t>3) Целевая субсидия (субсидия на иные цели)</t>
  </si>
  <si>
    <t>60701061010000202</t>
  </si>
  <si>
    <t>266</t>
  </si>
  <si>
    <t xml:space="preserve">                                                                           Приложение</t>
  </si>
  <si>
    <t>00000000</t>
  </si>
  <si>
    <t xml:space="preserve">Расходы от компенсационных затрат </t>
  </si>
  <si>
    <t>Заведующий</t>
  </si>
  <si>
    <t>А.А. Коротких</t>
  </si>
  <si>
    <t>Л.И. Лысак</t>
  </si>
  <si>
    <t>27266921</t>
  </si>
  <si>
    <t>25703000</t>
  </si>
  <si>
    <t>33269319</t>
  </si>
  <si>
    <t>3801011112/380101001</t>
  </si>
  <si>
    <t>Бюджет Ангарского городского округа</t>
  </si>
  <si>
    <t>Управление образования</t>
  </si>
  <si>
    <t>КЭФ администрации АГО</t>
  </si>
  <si>
    <t>Питание детей льготной категории в учреждениях дошкольного образования</t>
  </si>
  <si>
    <t>главнй бухгалтер</t>
  </si>
  <si>
    <t>главный бухгалтер</t>
  </si>
  <si>
    <t>т.54-05-84</t>
  </si>
  <si>
    <t>Информационное соправождение веб.сайта</t>
  </si>
  <si>
    <t>Строительные материалы</t>
  </si>
  <si>
    <t>Моющие средства</t>
  </si>
  <si>
    <t>Хозяйственные принадледности</t>
  </si>
  <si>
    <t xml:space="preserve">    - заправка катриджа</t>
  </si>
  <si>
    <t>МБДОУ №25</t>
  </si>
  <si>
    <t>Н.А. Лутцева</t>
  </si>
  <si>
    <t>Муниципальное бюджетное дошкольное образовательное учреждение детский сад №  25</t>
  </si>
  <si>
    <t>3801012469</t>
  </si>
  <si>
    <t>3801012469/380101001</t>
  </si>
  <si>
    <t>Пособия по временной нетрудоспособности</t>
  </si>
  <si>
    <t xml:space="preserve">    - стирка белья</t>
  </si>
  <si>
    <t>5. Аренда КОСГУ 224</t>
  </si>
  <si>
    <t>1. Приобретение продуктов питания КОСГУ 342</t>
  </si>
  <si>
    <t xml:space="preserve">Сотрудники </t>
  </si>
  <si>
    <t>субсидии на финансовое обеспечение выполнения муниципального задания (за счет средств муниципального бюджета прошедшего года)</t>
  </si>
  <si>
    <t>Целеывые субсидии (субсидии на иные цели)</t>
  </si>
  <si>
    <t>проверка эксплуатации ограждений кровли</t>
  </si>
  <si>
    <t xml:space="preserve">Система мероприятий по совершенствованию кадрового потенциала учреждений дошкольного образования </t>
  </si>
  <si>
    <t>Проверка малых архитектурных форм</t>
  </si>
  <si>
    <t>2.7.</t>
  </si>
  <si>
    <t>Проверка работы системы вентеляции</t>
  </si>
  <si>
    <t>проверка эксплуатации пож.лестниц</t>
  </si>
  <si>
    <t>проверка состаяния распашных решеток</t>
  </si>
  <si>
    <t>2.8.</t>
  </si>
  <si>
    <t>2.9.</t>
  </si>
  <si>
    <t>2.10.</t>
  </si>
  <si>
    <t>2.11.</t>
  </si>
  <si>
    <t>огнезащитная обработка</t>
  </si>
  <si>
    <t>Термометр</t>
  </si>
  <si>
    <t>светильники</t>
  </si>
  <si>
    <t>аренда модема 2019</t>
  </si>
  <si>
    <t>Финансовые активы</t>
  </si>
  <si>
    <t>1982</t>
  </si>
  <si>
    <t>6.0701.0610173010.01</t>
  </si>
  <si>
    <t>6ОБ000000</t>
  </si>
  <si>
    <t>1. Код субсидии 6МБ101111 - Противопожарные мероприятия</t>
  </si>
  <si>
    <t>1. Код субсидии 6 МБ101106 - Обучение специалистов (гигиеническое обучение, обучение по охране труда и прочее)</t>
  </si>
  <si>
    <t>Установка светильников аварийного освещения</t>
  </si>
  <si>
    <t>23</t>
  </si>
  <si>
    <t>6МБ101113</t>
  </si>
  <si>
    <t>247</t>
  </si>
  <si>
    <t>9. Увеличение стоимости прочих оборотных запасов (материалов) КОСГУ 346</t>
  </si>
  <si>
    <t>Субсидия на финансовое обеспечение выполнения муниципального задания (за счет областного бюджета)</t>
  </si>
  <si>
    <t>Субсидия на финансовое обеспечение выполнения муниципального задания (за счет средств муниципального бюджета)</t>
  </si>
  <si>
    <t>Питание детей льготной категории</t>
  </si>
  <si>
    <t>льготники по родительской плате 50% с3 до 7 лет</t>
  </si>
  <si>
    <t>льготники по родительской плате 100% с3 до 7 лет</t>
  </si>
  <si>
    <t>8. Мягкий инвентарь КОСГУ 345</t>
  </si>
  <si>
    <t>6 0701 0630200001 02</t>
  </si>
  <si>
    <t>6 МБ 1 01 116</t>
  </si>
  <si>
    <t>6МБ101116</t>
  </si>
  <si>
    <t>Обучение специалистов (гигиеническое обучение, обучение по охране труда и прочее)</t>
  </si>
  <si>
    <t>1*3000</t>
  </si>
  <si>
    <t>Разработка паспорта теплового узла</t>
  </si>
  <si>
    <t>344</t>
  </si>
  <si>
    <t>8. Основные средстваКОСГУ 310</t>
  </si>
  <si>
    <t>139</t>
  </si>
  <si>
    <t>1. Приобретение мягкого инвентаря КОСГУ 345</t>
  </si>
  <si>
    <t>замена окон</t>
  </si>
  <si>
    <t>13</t>
  </si>
  <si>
    <t>января</t>
  </si>
  <si>
    <t>2022 г.</t>
  </si>
  <si>
    <t>13.01.2022</t>
  </si>
  <si>
    <t>6 0701 0610100002 02</t>
  </si>
  <si>
    <t>6МБ101109</t>
  </si>
  <si>
    <t>1. Код субсидии 6МБ101109- Питание детей льготной категории в учреждениях дошкольного образования</t>
  </si>
  <si>
    <t xml:space="preserve">6 чел.*132,53 руб* 123 мес </t>
  </si>
  <si>
    <t xml:space="preserve">2 чел.*132,53 руб* 123 мес </t>
  </si>
  <si>
    <t>на 2022  год и плановый период 2023 и 2024 годов</t>
  </si>
  <si>
    <t>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</si>
</sst>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97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19" fillId="21" borderId="0" applyNumberFormat="0" applyBorder="0" applyAlignment="0" applyProtection="0"/>
    <xf numFmtId="0" fontId="64" fillId="22" borderId="0" applyNumberFormat="0" applyBorder="0" applyAlignment="0" applyProtection="0"/>
    <xf numFmtId="0" fontId="19" fillId="23" borderId="0" applyNumberFormat="0" applyBorder="0" applyAlignment="0" applyProtection="0"/>
    <xf numFmtId="0" fontId="64" fillId="24" borderId="0" applyNumberFormat="0" applyBorder="0" applyAlignment="0" applyProtection="0"/>
    <xf numFmtId="0" fontId="19" fillId="25" borderId="0" applyNumberFormat="0" applyBorder="0" applyAlignment="0" applyProtection="0"/>
    <xf numFmtId="0" fontId="64" fillId="26" borderId="0" applyNumberFormat="0" applyBorder="0" applyAlignment="0" applyProtection="0"/>
    <xf numFmtId="0" fontId="19" fillId="27" borderId="0" applyNumberFormat="0" applyBorder="0" applyAlignment="0" applyProtection="0"/>
    <xf numFmtId="0" fontId="64" fillId="28" borderId="0" applyNumberFormat="0" applyBorder="0" applyAlignment="0" applyProtection="0"/>
    <xf numFmtId="0" fontId="19" fillId="29" borderId="0" applyNumberFormat="0" applyBorder="0" applyAlignment="0" applyProtection="0"/>
    <xf numFmtId="0" fontId="64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1" applyNumberFormat="0" applyAlignment="0" applyProtection="0"/>
    <xf numFmtId="0" fontId="20" fillId="33" borderId="2" applyNumberFormat="0" applyAlignment="0" applyProtection="0"/>
    <xf numFmtId="0" fontId="66" fillId="34" borderId="3" applyNumberFormat="0" applyAlignment="0" applyProtection="0"/>
    <xf numFmtId="0" fontId="21" fillId="35" borderId="4" applyNumberFormat="0" applyAlignment="0" applyProtection="0"/>
    <xf numFmtId="0" fontId="67" fillId="34" borderId="1" applyNumberFormat="0" applyAlignment="0" applyProtection="0"/>
    <xf numFmtId="0" fontId="22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69" fillId="0" borderId="7" applyNumberFormat="0" applyFill="0" applyAlignment="0" applyProtection="0"/>
    <xf numFmtId="0" fontId="24" fillId="0" borderId="8" applyNumberFormat="0" applyFill="0" applyAlignment="0" applyProtection="0"/>
    <xf numFmtId="0" fontId="70" fillId="0" borderId="9" applyNumberFormat="0" applyFill="0" applyAlignment="0" applyProtection="0"/>
    <xf numFmtId="0" fontId="25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26" fillId="0" borderId="12" applyNumberFormat="0" applyFill="0" applyAlignment="0" applyProtection="0"/>
    <xf numFmtId="0" fontId="72" fillId="36" borderId="13" applyNumberFormat="0" applyAlignment="0" applyProtection="0"/>
    <xf numFmtId="0" fontId="27" fillId="37" borderId="14" applyNumberFormat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63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0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7" fillId="0" borderId="17" applyNumberFormat="0" applyFill="0" applyAlignment="0" applyProtection="0"/>
    <xf numFmtId="0" fontId="32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44" borderId="0" applyNumberFormat="0" applyBorder="0" applyAlignment="0" applyProtection="0"/>
    <xf numFmtId="0" fontId="34" fillId="45" borderId="0" applyNumberFormat="0" applyBorder="0" applyAlignment="0" applyProtection="0"/>
  </cellStyleXfs>
  <cellXfs count="7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top"/>
    </xf>
    <xf numFmtId="0" fontId="12" fillId="0" borderId="30" xfId="0" applyNumberFormat="1" applyFont="1" applyBorder="1" applyAlignment="1">
      <alignment horizontal="left" vertical="top"/>
    </xf>
    <xf numFmtId="0" fontId="12" fillId="0" borderId="31" xfId="0" applyNumberFormat="1" applyFont="1" applyBorder="1" applyAlignment="1">
      <alignment horizontal="left" vertical="top"/>
    </xf>
    <xf numFmtId="0" fontId="12" fillId="0" borderId="32" xfId="0" applyNumberFormat="1" applyFont="1" applyBorder="1" applyAlignment="1">
      <alignment horizontal="left" vertical="top"/>
    </xf>
    <xf numFmtId="0" fontId="12" fillId="0" borderId="3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34" xfId="0" applyNumberFormat="1" applyFont="1" applyBorder="1" applyAlignment="1">
      <alignment horizontal="left"/>
    </xf>
    <xf numFmtId="0" fontId="11" fillId="0" borderId="35" xfId="0" applyNumberFormat="1" applyFont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vertical="top"/>
    </xf>
    <xf numFmtId="0" fontId="18" fillId="0" borderId="37" xfId="0" applyNumberFormat="1" applyFont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2" fillId="0" borderId="39" xfId="0" applyNumberFormat="1" applyFont="1" applyBorder="1" applyAlignment="1">
      <alignment horizontal="left"/>
    </xf>
    <xf numFmtId="0" fontId="12" fillId="0" borderId="40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80" fillId="0" borderId="0" xfId="70" applyFont="1">
      <alignment/>
      <protection/>
    </xf>
    <xf numFmtId="0" fontId="81" fillId="0" borderId="0" xfId="70" applyFont="1">
      <alignment/>
      <protection/>
    </xf>
    <xf numFmtId="0" fontId="81" fillId="46" borderId="0" xfId="70" applyFont="1" applyFill="1">
      <alignment/>
      <protection/>
    </xf>
    <xf numFmtId="0" fontId="82" fillId="47" borderId="28" xfId="70" applyFont="1" applyFill="1" applyBorder="1" applyAlignment="1">
      <alignment horizontal="center" vertical="center" wrapText="1"/>
      <protection/>
    </xf>
    <xf numFmtId="0" fontId="83" fillId="0" borderId="0" xfId="70" applyFont="1">
      <alignment/>
      <protection/>
    </xf>
    <xf numFmtId="0" fontId="81" fillId="47" borderId="28" xfId="70" applyFont="1" applyFill="1" applyBorder="1" applyAlignment="1">
      <alignment horizontal="center" vertical="center" wrapText="1"/>
      <protection/>
    </xf>
    <xf numFmtId="0" fontId="81" fillId="0" borderId="28" xfId="70" applyFont="1" applyBorder="1" applyAlignment="1">
      <alignment wrapText="1"/>
      <protection/>
    </xf>
    <xf numFmtId="0" fontId="81" fillId="0" borderId="28" xfId="70" applyFont="1" applyBorder="1" applyAlignment="1">
      <alignment horizontal="center" wrapText="1"/>
      <protection/>
    </xf>
    <xf numFmtId="3" fontId="10" fillId="0" borderId="28" xfId="70" applyNumberFormat="1" applyFont="1" applyBorder="1" applyAlignment="1">
      <alignment horizontal="center" wrapText="1"/>
      <protection/>
    </xf>
    <xf numFmtId="4" fontId="10" fillId="0" borderId="28" xfId="70" applyNumberFormat="1" applyFont="1" applyBorder="1" applyAlignment="1">
      <alignment horizontal="center" wrapText="1"/>
      <protection/>
    </xf>
    <xf numFmtId="3" fontId="84" fillId="46" borderId="28" xfId="70" applyNumberFormat="1" applyFont="1" applyFill="1" applyBorder="1">
      <alignment/>
      <protection/>
    </xf>
    <xf numFmtId="173" fontId="81" fillId="0" borderId="28" xfId="70" applyNumberFormat="1" applyFont="1" applyBorder="1">
      <alignment/>
      <protection/>
    </xf>
    <xf numFmtId="4" fontId="37" fillId="0" borderId="28" xfId="70" applyNumberFormat="1" applyFont="1" applyBorder="1" applyAlignment="1">
      <alignment wrapText="1"/>
      <protection/>
    </xf>
    <xf numFmtId="0" fontId="81" fillId="0" borderId="28" xfId="70" applyFont="1" applyBorder="1" applyAlignment="1">
      <alignment horizontal="center"/>
      <protection/>
    </xf>
    <xf numFmtId="4" fontId="81" fillId="3" borderId="28" xfId="70" applyNumberFormat="1" applyFont="1" applyFill="1" applyBorder="1">
      <alignment/>
      <protection/>
    </xf>
    <xf numFmtId="0" fontId="81" fillId="0" borderId="28" xfId="70" applyFont="1" applyBorder="1">
      <alignment/>
      <protection/>
    </xf>
    <xf numFmtId="4" fontId="85" fillId="3" borderId="28" xfId="70" applyNumberFormat="1" applyFont="1" applyFill="1" applyBorder="1" applyAlignment="1">
      <alignment/>
      <protection/>
    </xf>
    <xf numFmtId="0" fontId="82" fillId="0" borderId="42" xfId="70" applyFont="1" applyBorder="1" applyAlignment="1">
      <alignment horizontal="left" wrapText="1"/>
      <protection/>
    </xf>
    <xf numFmtId="0" fontId="86" fillId="47" borderId="42" xfId="70" applyFont="1" applyFill="1" applyBorder="1" applyAlignment="1">
      <alignment horizontal="center" vertical="center" wrapText="1"/>
      <protection/>
    </xf>
    <xf numFmtId="0" fontId="87" fillId="0" borderId="0" xfId="70" applyFont="1">
      <alignment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37" fillId="0" borderId="42" xfId="70" applyFont="1" applyBorder="1" applyAlignment="1">
      <alignment horizontal="center" vertical="center" wrapText="1"/>
      <protection/>
    </xf>
    <xf numFmtId="4" fontId="81" fillId="3" borderId="28" xfId="70" applyNumberFormat="1" applyFont="1" applyFill="1" applyBorder="1" applyAlignment="1">
      <alignment horizontal="right"/>
      <protection/>
    </xf>
    <xf numFmtId="0" fontId="85" fillId="3" borderId="42" xfId="70" applyFont="1" applyFill="1" applyBorder="1" applyAlignment="1">
      <alignment horizontal="right" vertical="center"/>
      <protection/>
    </xf>
    <xf numFmtId="0" fontId="85" fillId="3" borderId="43" xfId="70" applyFont="1" applyFill="1" applyBorder="1" applyAlignment="1">
      <alignment horizontal="right" vertical="center"/>
      <protection/>
    </xf>
    <xf numFmtId="0" fontId="86" fillId="47" borderId="43" xfId="70" applyFont="1" applyFill="1" applyBorder="1" applyAlignment="1">
      <alignment horizontal="center" vertical="center" wrapText="1"/>
      <protection/>
    </xf>
    <xf numFmtId="0" fontId="82" fillId="47" borderId="42" xfId="70" applyFont="1" applyFill="1" applyBorder="1" applyAlignment="1">
      <alignment horizontal="center" vertical="center" wrapText="1"/>
      <protection/>
    </xf>
    <xf numFmtId="0" fontId="83" fillId="0" borderId="42" xfId="70" applyFont="1" applyBorder="1" applyAlignment="1">
      <alignment horizontal="left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8" fillId="0" borderId="28" xfId="70" applyFont="1" applyBorder="1" applyAlignment="1">
      <alignment wrapText="1"/>
      <protection/>
    </xf>
    <xf numFmtId="0" fontId="88" fillId="0" borderId="28" xfId="70" applyFont="1" applyBorder="1" applyAlignment="1">
      <alignment horizontal="center" wrapText="1"/>
      <protection/>
    </xf>
    <xf numFmtId="0" fontId="38" fillId="0" borderId="42" xfId="70" applyFont="1" applyBorder="1" applyAlignment="1">
      <alignment horizontal="center" wrapText="1"/>
      <protection/>
    </xf>
    <xf numFmtId="4" fontId="88" fillId="3" borderId="28" xfId="70" applyNumberFormat="1" applyFont="1" applyFill="1" applyBorder="1">
      <alignment/>
      <protection/>
    </xf>
    <xf numFmtId="0" fontId="88" fillId="0" borderId="0" xfId="70" applyFont="1">
      <alignment/>
      <protection/>
    </xf>
    <xf numFmtId="4" fontId="37" fillId="0" borderId="42" xfId="70" applyNumberFormat="1" applyFont="1" applyBorder="1" applyAlignment="1">
      <alignment horizontal="center" wrapText="1"/>
      <protection/>
    </xf>
    <xf numFmtId="0" fontId="82" fillId="47" borderId="28" xfId="70" applyFont="1" applyFill="1" applyBorder="1" applyAlignment="1">
      <alignment horizontal="left" vertical="center" wrapText="1"/>
      <protection/>
    </xf>
    <xf numFmtId="0" fontId="87" fillId="0" borderId="42" xfId="70" applyFont="1" applyBorder="1" applyAlignment="1">
      <alignment horizontal="center" wrapText="1"/>
      <protection/>
    </xf>
    <xf numFmtId="0" fontId="87" fillId="0" borderId="0" xfId="70" applyFont="1" applyAlignment="1">
      <alignment horizontal="center"/>
      <protection/>
    </xf>
    <xf numFmtId="0" fontId="37" fillId="0" borderId="28" xfId="70" applyFont="1" applyBorder="1" applyAlignment="1">
      <alignment horizontal="center" vertical="center" wrapText="1"/>
      <protection/>
    </xf>
    <xf numFmtId="2" fontId="81" fillId="0" borderId="28" xfId="70" applyNumberFormat="1" applyFont="1" applyBorder="1">
      <alignment/>
      <protection/>
    </xf>
    <xf numFmtId="0" fontId="81" fillId="0" borderId="42" xfId="70" applyFont="1" applyBorder="1" applyAlignment="1">
      <alignment horizontal="center" wrapText="1"/>
      <protection/>
    </xf>
    <xf numFmtId="4" fontId="85" fillId="3" borderId="28" xfId="70" applyNumberFormat="1" applyFont="1" applyFill="1" applyBorder="1">
      <alignment/>
      <protection/>
    </xf>
    <xf numFmtId="2" fontId="81" fillId="0" borderId="28" xfId="70" applyNumberFormat="1" applyFont="1" applyBorder="1" applyAlignment="1">
      <alignment horizontal="center"/>
      <protection/>
    </xf>
    <xf numFmtId="0" fontId="37" fillId="0" borderId="42" xfId="70" applyFont="1" applyBorder="1" applyAlignment="1">
      <alignment horizontal="center" wrapText="1"/>
      <protection/>
    </xf>
    <xf numFmtId="2" fontId="88" fillId="0" borderId="28" xfId="70" applyNumberFormat="1" applyFont="1" applyBorder="1" applyAlignment="1">
      <alignment horizontal="center"/>
      <protection/>
    </xf>
    <xf numFmtId="16" fontId="81" fillId="0" borderId="28" xfId="70" applyNumberFormat="1" applyFont="1" applyBorder="1" applyAlignment="1">
      <alignment horizont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9" fillId="0" borderId="42" xfId="70" applyFont="1" applyBorder="1" applyAlignment="1">
      <alignment horizontal="left" wrapText="1"/>
      <protection/>
    </xf>
    <xf numFmtId="0" fontId="81" fillId="47" borderId="43" xfId="70" applyFont="1" applyFill="1" applyBorder="1" applyAlignment="1">
      <alignment horizontal="center" vertical="center" wrapText="1"/>
      <protection/>
    </xf>
    <xf numFmtId="0" fontId="38" fillId="0" borderId="28" xfId="70" applyFont="1" applyBorder="1" applyAlignment="1">
      <alignment horizontal="center" wrapText="1"/>
      <protection/>
    </xf>
    <xf numFmtId="0" fontId="81" fillId="0" borderId="42" xfId="70" applyFont="1" applyBorder="1" applyAlignment="1">
      <alignment wrapText="1"/>
      <protection/>
    </xf>
    <xf numFmtId="4" fontId="37" fillId="0" borderId="28" xfId="70" applyNumberFormat="1" applyFont="1" applyBorder="1" applyAlignment="1">
      <alignment horizontal="center" wrapText="1"/>
      <protection/>
    </xf>
    <xf numFmtId="172" fontId="37" fillId="0" borderId="28" xfId="70" applyNumberFormat="1" applyFont="1" applyBorder="1" applyAlignment="1">
      <alignment horizontal="center" wrapText="1"/>
      <protection/>
    </xf>
    <xf numFmtId="4" fontId="88" fillId="3" borderId="28" xfId="70" applyNumberFormat="1" applyFont="1" applyFill="1" applyBorder="1" applyAlignment="1">
      <alignment horizontal="right"/>
      <protection/>
    </xf>
    <xf numFmtId="0" fontId="90" fillId="0" borderId="42" xfId="70" applyFont="1" applyBorder="1" applyAlignment="1">
      <alignment horizontal="left" wrapText="1"/>
      <protection/>
    </xf>
    <xf numFmtId="0" fontId="91" fillId="47" borderId="42" xfId="70" applyFont="1" applyFill="1" applyBorder="1" applyAlignment="1">
      <alignment horizontal="center" vertical="center" wrapText="1"/>
      <protection/>
    </xf>
    <xf numFmtId="0" fontId="90" fillId="47" borderId="28" xfId="70" applyFont="1" applyFill="1" applyBorder="1" applyAlignment="1">
      <alignment horizontal="center" vertical="center" wrapText="1"/>
      <protection/>
    </xf>
    <xf numFmtId="0" fontId="92" fillId="0" borderId="0" xfId="70" applyFont="1">
      <alignment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87" fillId="46" borderId="0" xfId="70" applyFont="1" applyFill="1">
      <alignment/>
      <protection/>
    </xf>
    <xf numFmtId="0" fontId="87" fillId="0" borderId="31" xfId="70" applyFont="1" applyBorder="1">
      <alignment/>
      <protection/>
    </xf>
    <xf numFmtId="0" fontId="87" fillId="46" borderId="31" xfId="70" applyFont="1" applyFill="1" applyBorder="1">
      <alignment/>
      <protection/>
    </xf>
    <xf numFmtId="0" fontId="87" fillId="0" borderId="0" xfId="70" applyFont="1" applyAlignment="1">
      <alignment horizontal="right"/>
      <protection/>
    </xf>
    <xf numFmtId="0" fontId="93" fillId="0" borderId="0" xfId="70" applyFont="1" applyAlignment="1">
      <alignment horizontal="center"/>
      <protection/>
    </xf>
    <xf numFmtId="0" fontId="94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88" fillId="0" borderId="0" xfId="70" applyFont="1" applyBorder="1">
      <alignment/>
      <protection/>
    </xf>
    <xf numFmtId="0" fontId="88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5" fillId="46" borderId="42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2" fontId="81" fillId="0" borderId="28" xfId="70" applyNumberFormat="1" applyFont="1" applyBorder="1" applyAlignment="1">
      <alignment horizontal="center"/>
      <protection/>
    </xf>
    <xf numFmtId="14" fontId="87" fillId="0" borderId="0" xfId="70" applyNumberFormat="1" applyFont="1">
      <alignment/>
      <protection/>
    </xf>
    <xf numFmtId="172" fontId="10" fillId="0" borderId="28" xfId="70" applyNumberFormat="1" applyFont="1" applyBorder="1" applyAlignment="1">
      <alignment horizontal="center" wrapText="1"/>
      <protection/>
    </xf>
    <xf numFmtId="4" fontId="81" fillId="0" borderId="0" xfId="70" applyNumberFormat="1" applyFont="1">
      <alignment/>
      <protection/>
    </xf>
    <xf numFmtId="178" fontId="81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1" fillId="0" borderId="0" xfId="70" applyFont="1" applyAlignment="1">
      <alignment/>
      <protection/>
    </xf>
    <xf numFmtId="2" fontId="88" fillId="0" borderId="28" xfId="70" applyNumberFormat="1" applyFont="1" applyBorder="1" applyAlignment="1">
      <alignment horizontal="center"/>
      <protection/>
    </xf>
    <xf numFmtId="0" fontId="87" fillId="0" borderId="0" xfId="70" applyFont="1" applyAlignment="1">
      <alignment horizontal="center"/>
      <protection/>
    </xf>
    <xf numFmtId="0" fontId="85" fillId="3" borderId="43" xfId="70" applyFont="1" applyFill="1" applyBorder="1" applyAlignment="1">
      <alignment horizontal="right" vertical="center"/>
      <protection/>
    </xf>
    <xf numFmtId="2" fontId="81" fillId="0" borderId="28" xfId="70" applyNumberFormat="1" applyFont="1" applyBorder="1" applyAlignment="1">
      <alignment horizontal="center"/>
      <protection/>
    </xf>
    <xf numFmtId="0" fontId="85" fillId="0" borderId="42" xfId="70" applyFont="1" applyBorder="1" applyAlignment="1">
      <alignment horizontal="left" wrapText="1"/>
      <protection/>
    </xf>
    <xf numFmtId="0" fontId="85" fillId="3" borderId="42" xfId="70" applyFont="1" applyFill="1" applyBorder="1" applyAlignment="1">
      <alignment horizontal="right" vertical="center"/>
      <protection/>
    </xf>
    <xf numFmtId="0" fontId="82" fillId="47" borderId="28" xfId="70" applyFont="1" applyFill="1" applyBorder="1" applyAlignment="1">
      <alignment horizontal="center" vertical="center" wrapText="1"/>
      <protection/>
    </xf>
    <xf numFmtId="0" fontId="93" fillId="0" borderId="0" xfId="70" applyFont="1" applyAlignment="1">
      <alignment horizontal="center"/>
      <protection/>
    </xf>
    <xf numFmtId="0" fontId="94" fillId="0" borderId="31" xfId="70" applyFont="1" applyBorder="1" applyAlignment="1">
      <alignment horizontal="center"/>
      <protection/>
    </xf>
    <xf numFmtId="0" fontId="81" fillId="0" borderId="42" xfId="70" applyFont="1" applyBorder="1" applyAlignment="1">
      <alignment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1" fillId="47" borderId="43" xfId="70" applyFont="1" applyFill="1" applyBorder="1" applyAlignment="1">
      <alignment horizontal="center" vertical="center" wrapText="1"/>
      <protection/>
    </xf>
    <xf numFmtId="0" fontId="47" fillId="0" borderId="0" xfId="71" applyFont="1">
      <alignment/>
      <protection/>
    </xf>
    <xf numFmtId="0" fontId="47" fillId="48" borderId="0" xfId="71" applyFont="1" applyFill="1">
      <alignment/>
      <protection/>
    </xf>
    <xf numFmtId="0" fontId="47" fillId="0" borderId="0" xfId="71" applyFont="1" applyAlignment="1">
      <alignment horizontal="right"/>
      <protection/>
    </xf>
    <xf numFmtId="0" fontId="37" fillId="0" borderId="0" xfId="71" applyFont="1">
      <alignment/>
      <protection/>
    </xf>
    <xf numFmtId="0" fontId="44" fillId="0" borderId="42" xfId="71" applyFont="1" applyBorder="1" applyAlignment="1">
      <alignment horizontal="left" wrapText="1"/>
      <protection/>
    </xf>
    <xf numFmtId="0" fontId="46" fillId="35" borderId="42" xfId="71" applyFont="1" applyFill="1" applyBorder="1" applyAlignment="1">
      <alignment horizontal="center" vertical="center" wrapText="1"/>
      <protection/>
    </xf>
    <xf numFmtId="0" fontId="44" fillId="35" borderId="28" xfId="71" applyFont="1" applyFill="1" applyBorder="1" applyAlignment="1">
      <alignment horizontal="center" vertical="center" wrapText="1"/>
      <protection/>
    </xf>
    <xf numFmtId="0" fontId="47" fillId="35" borderId="28" xfId="71" applyFont="1" applyFill="1" applyBorder="1" applyAlignment="1">
      <alignment horizontal="center" vertical="center" wrapText="1"/>
      <protection/>
    </xf>
    <xf numFmtId="0" fontId="38" fillId="0" borderId="28" xfId="71" applyFont="1" applyBorder="1" applyAlignment="1">
      <alignment wrapText="1"/>
      <protection/>
    </xf>
    <xf numFmtId="0" fontId="38" fillId="0" borderId="28" xfId="71" applyFont="1" applyBorder="1" applyAlignment="1">
      <alignment horizontal="center" wrapText="1"/>
      <protection/>
    </xf>
    <xf numFmtId="4" fontId="38" fillId="41" borderId="28" xfId="71" applyNumberFormat="1" applyFont="1" applyFill="1" applyBorder="1" applyAlignment="1">
      <alignment horizontal="right"/>
      <protection/>
    </xf>
    <xf numFmtId="0" fontId="38" fillId="0" borderId="0" xfId="71" applyFont="1">
      <alignment/>
      <protection/>
    </xf>
    <xf numFmtId="0" fontId="45" fillId="41" borderId="42" xfId="71" applyFont="1" applyFill="1" applyBorder="1" applyAlignment="1">
      <alignment horizontal="right" vertical="center"/>
      <protection/>
    </xf>
    <xf numFmtId="0" fontId="45" fillId="41" borderId="43" xfId="71" applyFont="1" applyFill="1" applyBorder="1" applyAlignment="1">
      <alignment horizontal="right" vertical="center"/>
      <protection/>
    </xf>
    <xf numFmtId="4" fontId="45" fillId="41" borderId="28" xfId="71" applyNumberFormat="1" applyFont="1" applyFill="1" applyBorder="1" applyAlignment="1">
      <alignment/>
      <protection/>
    </xf>
    <xf numFmtId="4" fontId="45" fillId="41" borderId="28" xfId="71" applyNumberFormat="1" applyFont="1" applyFill="1" applyBorder="1">
      <alignment/>
      <protection/>
    </xf>
    <xf numFmtId="49" fontId="87" fillId="0" borderId="0" xfId="70" applyNumberFormat="1" applyFont="1">
      <alignment/>
      <protection/>
    </xf>
    <xf numFmtId="4" fontId="88" fillId="0" borderId="0" xfId="70" applyNumberFormat="1" applyFont="1" applyBorder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" fontId="81" fillId="0" borderId="0" xfId="70" applyNumberFormat="1" applyFont="1" applyAlignme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7" fillId="0" borderId="44" xfId="70" applyFont="1" applyBorder="1" applyAlignment="1">
      <alignment horizontal="center"/>
      <protection/>
    </xf>
    <xf numFmtId="49" fontId="5" fillId="6" borderId="45" xfId="0" applyNumberFormat="1" applyFont="1" applyFill="1" applyBorder="1" applyAlignment="1" applyProtection="1">
      <alignment horizontal="center"/>
      <protection locked="0"/>
    </xf>
    <xf numFmtId="49" fontId="1" fillId="6" borderId="28" xfId="0" applyNumberFormat="1" applyFont="1" applyFill="1" applyBorder="1" applyAlignment="1" applyProtection="1">
      <alignment horizontal="center"/>
      <protection locked="0"/>
    </xf>
    <xf numFmtId="49" fontId="1" fillId="6" borderId="42" xfId="0" applyNumberFormat="1" applyFont="1" applyFill="1" applyBorder="1" applyAlignment="1" applyProtection="1">
      <alignment horizontal="center"/>
      <protection locked="0"/>
    </xf>
    <xf numFmtId="49" fontId="5" fillId="7" borderId="45" xfId="0" applyNumberFormat="1" applyFont="1" applyFill="1" applyBorder="1" applyAlignment="1" applyProtection="1">
      <alignment horizontal="center"/>
      <protection locked="0"/>
    </xf>
    <xf numFmtId="49" fontId="1" fillId="7" borderId="28" xfId="0" applyNumberFormat="1" applyFont="1" applyFill="1" applyBorder="1" applyAlignment="1" applyProtection="1">
      <alignment horizontal="center"/>
      <protection locked="0"/>
    </xf>
    <xf numFmtId="49" fontId="1" fillId="7" borderId="43" xfId="0" applyNumberFormat="1" applyFont="1" applyFill="1" applyBorder="1" applyAlignment="1">
      <alignment horizontal="center"/>
    </xf>
    <xf numFmtId="49" fontId="1" fillId="7" borderId="42" xfId="0" applyNumberFormat="1" applyFont="1" applyFill="1" applyBorder="1" applyAlignment="1" applyProtection="1">
      <alignment horizontal="center"/>
      <protection locked="0"/>
    </xf>
    <xf numFmtId="49" fontId="1" fillId="7" borderId="53" xfId="0" applyNumberFormat="1" applyFont="1" applyFill="1" applyBorder="1" applyAlignment="1">
      <alignment horizontal="center"/>
    </xf>
    <xf numFmtId="49" fontId="1" fillId="7" borderId="54" xfId="0" applyNumberFormat="1" applyFont="1" applyFill="1" applyBorder="1" applyAlignment="1">
      <alignment horizontal="center"/>
    </xf>
    <xf numFmtId="49" fontId="1" fillId="7" borderId="28" xfId="0" applyNumberFormat="1" applyFont="1" applyFill="1" applyBorder="1" applyAlignment="1">
      <alignment horizontal="center"/>
    </xf>
    <xf numFmtId="49" fontId="1" fillId="7" borderId="55" xfId="0" applyNumberFormat="1" applyFont="1" applyFill="1" applyBorder="1" applyAlignment="1">
      <alignment horizontal="center"/>
    </xf>
    <xf numFmtId="49" fontId="5" fillId="7" borderId="42" xfId="0" applyNumberFormat="1" applyFont="1" applyFill="1" applyBorder="1" applyAlignment="1" applyProtection="1">
      <alignment horizontal="center"/>
      <protection locked="0"/>
    </xf>
    <xf numFmtId="49" fontId="5" fillId="7" borderId="28" xfId="0" applyNumberFormat="1" applyFont="1" applyFill="1" applyBorder="1" applyAlignment="1" applyProtection="1">
      <alignment horizontal="center"/>
      <protection locked="0"/>
    </xf>
    <xf numFmtId="49" fontId="95" fillId="6" borderId="42" xfId="0" applyNumberFormat="1" applyFont="1" applyFill="1" applyBorder="1" applyAlignment="1" applyProtection="1">
      <alignment horizontal="center"/>
      <protection locked="0"/>
    </xf>
    <xf numFmtId="49" fontId="5" fillId="6" borderId="42" xfId="0" applyNumberFormat="1" applyFont="1" applyFill="1" applyBorder="1" applyAlignment="1" applyProtection="1">
      <alignment horizontal="center"/>
      <protection locked="0"/>
    </xf>
    <xf numFmtId="49" fontId="5" fillId="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5" fillId="3" borderId="42" xfId="70" applyFont="1" applyFill="1" applyBorder="1" applyAlignment="1">
      <alignment horizontal="right" vertical="center"/>
      <protection/>
    </xf>
    <xf numFmtId="0" fontId="85" fillId="3" borderId="43" xfId="70" applyFont="1" applyFill="1" applyBorder="1" applyAlignment="1">
      <alignment horizontal="right" vertical="center"/>
      <protection/>
    </xf>
    <xf numFmtId="0" fontId="82" fillId="47" borderId="28" xfId="70" applyFont="1" applyFill="1" applyBorder="1" applyAlignment="1">
      <alignment horizontal="center" vertical="center" wrapText="1"/>
      <protection/>
    </xf>
    <xf numFmtId="4" fontId="87" fillId="0" borderId="0" xfId="70" applyNumberFormat="1" applyFont="1">
      <alignment/>
      <protection/>
    </xf>
    <xf numFmtId="3" fontId="81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" fontId="88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4" fontId="1" fillId="49" borderId="28" xfId="0" applyNumberFormat="1" applyFont="1" applyFill="1" applyBorder="1" applyAlignment="1" applyProtection="1">
      <alignment horizontal="center" wrapText="1"/>
      <protection locked="0"/>
    </xf>
    <xf numFmtId="4" fontId="1" fillId="49" borderId="28" xfId="0" applyNumberFormat="1" applyFont="1" applyFill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6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5" fillId="6" borderId="28" xfId="0" applyNumberFormat="1" applyFont="1" applyFill="1" applyBorder="1" applyAlignment="1" applyProtection="1">
      <alignment horizontal="center"/>
      <protection locked="0"/>
    </xf>
    <xf numFmtId="0" fontId="5" fillId="6" borderId="56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0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5" fillId="6" borderId="28" xfId="0" applyNumberFormat="1" applyFont="1" applyFill="1" applyBorder="1" applyAlignment="1" applyProtection="1">
      <alignment horizontal="left" wrapText="1" indent="3"/>
      <protection locked="0"/>
    </xf>
    <xf numFmtId="0" fontId="5" fillId="6" borderId="28" xfId="0" applyNumberFormat="1" applyFont="1" applyFill="1" applyBorder="1" applyAlignment="1" applyProtection="1">
      <alignment horizontal="left" indent="3"/>
      <protection locked="0"/>
    </xf>
    <xf numFmtId="0" fontId="5" fillId="6" borderId="42" xfId="0" applyNumberFormat="1" applyFont="1" applyFill="1" applyBorder="1" applyAlignment="1" applyProtection="1">
      <alignment horizontal="left" indent="3"/>
      <protection locked="0"/>
    </xf>
    <xf numFmtId="4" fontId="5" fillId="6" borderId="28" xfId="0" applyNumberFormat="1" applyFont="1" applyFill="1" applyBorder="1" applyAlignment="1" applyProtection="1">
      <alignment horizontal="center"/>
      <protection locked="0"/>
    </xf>
    <xf numFmtId="0" fontId="1" fillId="46" borderId="28" xfId="0" applyNumberFormat="1" applyFont="1" applyFill="1" applyBorder="1" applyAlignment="1" applyProtection="1">
      <alignment horizontal="center"/>
      <protection locked="0"/>
    </xf>
    <xf numFmtId="0" fontId="1" fillId="46" borderId="56" xfId="0" applyNumberFormat="1" applyFont="1" applyFill="1" applyBorder="1" applyAlignment="1" applyProtection="1">
      <alignment horizontal="center"/>
      <protection locked="0"/>
    </xf>
    <xf numFmtId="0" fontId="1" fillId="46" borderId="28" xfId="0" applyNumberFormat="1" applyFont="1" applyFill="1" applyBorder="1" applyAlignment="1" applyProtection="1">
      <alignment horizontal="left" wrapText="1" indent="3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4" fontId="1" fillId="46" borderId="28" xfId="0" applyNumberFormat="1" applyFont="1" applyFill="1" applyBorder="1" applyAlignment="1" applyProtection="1">
      <alignment horizontal="center"/>
      <protection locked="0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50" xfId="0" applyNumberFormat="1" applyFont="1" applyBorder="1" applyAlignment="1" applyProtection="1">
      <alignment horizontal="center"/>
      <protection locked="0"/>
    </xf>
    <xf numFmtId="4" fontId="1" fillId="0" borderId="42" xfId="0" applyNumberFormat="1" applyFont="1" applyBorder="1" applyAlignment="1" applyProtection="1">
      <alignment horizontal="center" wrapText="1"/>
      <protection locked="0"/>
    </xf>
    <xf numFmtId="0" fontId="5" fillId="6" borderId="28" xfId="0" applyNumberFormat="1" applyFont="1" applyFill="1" applyBorder="1" applyAlignment="1" applyProtection="1">
      <alignment horizontal="left" wrapText="1" indent="2"/>
      <protection locked="0"/>
    </xf>
    <xf numFmtId="0" fontId="5" fillId="6" borderId="28" xfId="0" applyNumberFormat="1" applyFont="1" applyFill="1" applyBorder="1" applyAlignment="1" applyProtection="1">
      <alignment horizontal="left" indent="2"/>
      <protection locked="0"/>
    </xf>
    <xf numFmtId="0" fontId="5" fillId="6" borderId="42" xfId="0" applyNumberFormat="1" applyFont="1" applyFill="1" applyBorder="1" applyAlignment="1" applyProtection="1">
      <alignment horizontal="left" indent="2"/>
      <protection locked="0"/>
    </xf>
    <xf numFmtId="4" fontId="5" fillId="6" borderId="42" xfId="0" applyNumberFormat="1" applyFont="1" applyFill="1" applyBorder="1" applyAlignment="1" applyProtection="1">
      <alignment horizontal="center"/>
      <protection locked="0"/>
    </xf>
    <xf numFmtId="4" fontId="5" fillId="6" borderId="43" xfId="0" applyNumberFormat="1" applyFont="1" applyFill="1" applyBorder="1" applyAlignment="1" applyProtection="1">
      <alignment horizontal="center"/>
      <protection locked="0"/>
    </xf>
    <xf numFmtId="4" fontId="5" fillId="6" borderId="50" xfId="0" applyNumberFormat="1" applyFont="1" applyFill="1" applyBorder="1" applyAlignment="1" applyProtection="1">
      <alignment horizontal="center"/>
      <protection locked="0"/>
    </xf>
    <xf numFmtId="0" fontId="5" fillId="7" borderId="28" xfId="0" applyNumberFormat="1" applyFont="1" applyFill="1" applyBorder="1" applyAlignment="1" applyProtection="1">
      <alignment horizontal="left"/>
      <protection locked="0"/>
    </xf>
    <xf numFmtId="0" fontId="5" fillId="7" borderId="42" xfId="0" applyNumberFormat="1" applyFont="1" applyFill="1" applyBorder="1" applyAlignment="1" applyProtection="1">
      <alignment horizontal="left"/>
      <protection locked="0"/>
    </xf>
    <xf numFmtId="4" fontId="5" fillId="7" borderId="28" xfId="0" applyNumberFormat="1" applyFont="1" applyFill="1" applyBorder="1" applyAlignment="1" applyProtection="1">
      <alignment horizontal="center"/>
      <protection locked="0"/>
    </xf>
    <xf numFmtId="0" fontId="1" fillId="7" borderId="28" xfId="0" applyNumberFormat="1" applyFont="1" applyFill="1" applyBorder="1" applyAlignment="1" applyProtection="1">
      <alignment horizontal="center"/>
      <protection locked="0"/>
    </xf>
    <xf numFmtId="0" fontId="1" fillId="7" borderId="56" xfId="0" applyNumberFormat="1" applyFont="1" applyFill="1" applyBorder="1" applyAlignment="1" applyProtection="1">
      <alignment horizontal="center"/>
      <protection locked="0"/>
    </xf>
    <xf numFmtId="4" fontId="1" fillId="6" borderId="28" xfId="0" applyNumberFormat="1" applyFont="1" applyFill="1" applyBorder="1" applyAlignment="1" applyProtection="1">
      <alignment horizontal="center"/>
      <protection locked="0"/>
    </xf>
    <xf numFmtId="4" fontId="1" fillId="6" borderId="56" xfId="0" applyNumberFormat="1" applyFont="1" applyFill="1" applyBorder="1" applyAlignment="1" applyProtection="1">
      <alignment horizontal="center"/>
      <protection locked="0"/>
    </xf>
    <xf numFmtId="0" fontId="1" fillId="6" borderId="28" xfId="0" applyNumberFormat="1" applyFont="1" applyFill="1" applyBorder="1" applyAlignment="1" applyProtection="1">
      <alignment horizontal="left" wrapText="1" indent="1"/>
      <protection locked="0"/>
    </xf>
    <xf numFmtId="0" fontId="1" fillId="6" borderId="28" xfId="0" applyNumberFormat="1" applyFont="1" applyFill="1" applyBorder="1" applyAlignment="1" applyProtection="1">
      <alignment horizontal="left" indent="1"/>
      <protection locked="0"/>
    </xf>
    <xf numFmtId="0" fontId="1" fillId="6" borderId="42" xfId="0" applyNumberFormat="1" applyFont="1" applyFill="1" applyBorder="1" applyAlignment="1" applyProtection="1">
      <alignment horizontal="left" indent="1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59" xfId="0" applyNumberFormat="1" applyFont="1" applyFill="1" applyBorder="1" applyAlignment="1" applyProtection="1">
      <alignment horizontal="left" wrapText="1" indent="3"/>
      <protection locked="0"/>
    </xf>
    <xf numFmtId="0" fontId="1" fillId="0" borderId="58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4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4" fontId="1" fillId="0" borderId="56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4" fontId="1" fillId="7" borderId="28" xfId="0" applyNumberFormat="1" applyFont="1" applyFill="1" applyBorder="1" applyAlignment="1" applyProtection="1">
      <alignment horizontal="center"/>
      <protection locked="0"/>
    </xf>
    <xf numFmtId="4" fontId="1" fillId="7" borderId="56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Border="1" applyAlignment="1">
      <alignment horizontal="left" wrapText="1"/>
    </xf>
    <xf numFmtId="0" fontId="1" fillId="0" borderId="43" xfId="0" applyNumberFormat="1" applyFont="1" applyBorder="1" applyAlignment="1">
      <alignment horizontal="left" wrapText="1"/>
    </xf>
    <xf numFmtId="0" fontId="1" fillId="0" borderId="59" xfId="0" applyNumberFormat="1" applyFont="1" applyBorder="1" applyAlignment="1">
      <alignment horizontal="left" wrapText="1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0" fontId="1" fillId="7" borderId="54" xfId="0" applyNumberFormat="1" applyFont="1" applyFill="1" applyBorder="1" applyAlignment="1">
      <alignment horizontal="left"/>
    </xf>
    <xf numFmtId="0" fontId="1" fillId="7" borderId="30" xfId="0" applyNumberFormat="1" applyFont="1" applyFill="1" applyBorder="1" applyAlignment="1">
      <alignment horizontal="left"/>
    </xf>
    <xf numFmtId="4" fontId="5" fillId="7" borderId="55" xfId="0" applyNumberFormat="1" applyFont="1" applyFill="1" applyBorder="1" applyAlignment="1">
      <alignment horizontal="center"/>
    </xf>
    <xf numFmtId="4" fontId="5" fillId="7" borderId="46" xfId="0" applyNumberFormat="1" applyFont="1" applyFill="1" applyBorder="1" applyAlignment="1">
      <alignment horizontal="center"/>
    </xf>
    <xf numFmtId="4" fontId="5" fillId="7" borderId="64" xfId="0" applyNumberFormat="1" applyFont="1" applyFill="1" applyBorder="1" applyAlignment="1">
      <alignment horizontal="center"/>
    </xf>
    <xf numFmtId="4" fontId="1" fillId="7" borderId="55" xfId="0" applyNumberFormat="1" applyFont="1" applyFill="1" applyBorder="1" applyAlignment="1">
      <alignment horizontal="center"/>
    </xf>
    <xf numFmtId="4" fontId="1" fillId="7" borderId="46" xfId="0" applyNumberFormat="1" applyFont="1" applyFill="1" applyBorder="1" applyAlignment="1">
      <alignment horizontal="center"/>
    </xf>
    <xf numFmtId="4" fontId="1" fillId="7" borderId="64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65" xfId="0" applyNumberFormat="1" applyFont="1" applyBorder="1" applyAlignment="1">
      <alignment horizontal="left"/>
    </xf>
    <xf numFmtId="0" fontId="1" fillId="0" borderId="52" xfId="0" applyNumberFormat="1" applyFont="1" applyBorder="1" applyAlignment="1">
      <alignment horizontal="left"/>
    </xf>
    <xf numFmtId="0" fontId="1" fillId="0" borderId="66" xfId="0" applyNumberFormat="1" applyFont="1" applyBorder="1" applyAlignment="1">
      <alignment horizontal="left"/>
    </xf>
    <xf numFmtId="4" fontId="1" fillId="0" borderId="5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7" borderId="55" xfId="0" applyNumberFormat="1" applyFont="1" applyFill="1" applyBorder="1" applyAlignment="1">
      <alignment horizontal="center"/>
    </xf>
    <xf numFmtId="0" fontId="1" fillId="7" borderId="46" xfId="0" applyNumberFormat="1" applyFont="1" applyFill="1" applyBorder="1" applyAlignment="1">
      <alignment horizontal="center"/>
    </xf>
    <xf numFmtId="0" fontId="1" fillId="7" borderId="67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6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6" borderId="28" xfId="0" applyNumberFormat="1" applyFont="1" applyFill="1" applyBorder="1" applyAlignment="1" applyProtection="1">
      <alignment horizontal="center"/>
      <protection locked="0"/>
    </xf>
    <xf numFmtId="0" fontId="1" fillId="6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center" vertical="top"/>
    </xf>
    <xf numFmtId="0" fontId="1" fillId="7" borderId="64" xfId="0" applyNumberFormat="1" applyFont="1" applyFill="1" applyBorder="1" applyAlignment="1">
      <alignment horizontal="center"/>
    </xf>
    <xf numFmtId="49" fontId="5" fillId="7" borderId="43" xfId="0" applyNumberFormat="1" applyFont="1" applyFill="1" applyBorder="1" applyAlignment="1">
      <alignment horizontal="center"/>
    </xf>
    <xf numFmtId="49" fontId="5" fillId="7" borderId="50" xfId="0" applyNumberFormat="1" applyFont="1" applyFill="1" applyBorder="1" applyAlignment="1">
      <alignment horizontal="center"/>
    </xf>
    <xf numFmtId="0" fontId="5" fillId="7" borderId="42" xfId="0" applyNumberFormat="1" applyFont="1" applyFill="1" applyBorder="1" applyAlignment="1">
      <alignment horizontal="left"/>
    </xf>
    <xf numFmtId="0" fontId="5" fillId="7" borderId="43" xfId="0" applyNumberFormat="1" applyFont="1" applyFill="1" applyBorder="1" applyAlignment="1">
      <alignment horizontal="left"/>
    </xf>
    <xf numFmtId="49" fontId="5" fillId="7" borderId="70" xfId="0" applyNumberFormat="1" applyFont="1" applyFill="1" applyBorder="1" applyAlignment="1">
      <alignment horizontal="center"/>
    </xf>
    <xf numFmtId="49" fontId="5" fillId="7" borderId="46" xfId="0" applyNumberFormat="1" applyFont="1" applyFill="1" applyBorder="1" applyAlignment="1">
      <alignment horizontal="center"/>
    </xf>
    <xf numFmtId="49" fontId="5" fillId="7" borderId="64" xfId="0" applyNumberFormat="1" applyFont="1" applyFill="1" applyBorder="1" applyAlignment="1">
      <alignment horizontal="center"/>
    </xf>
    <xf numFmtId="49" fontId="1" fillId="7" borderId="55" xfId="0" applyNumberFormat="1" applyFont="1" applyFill="1" applyBorder="1" applyAlignment="1">
      <alignment horizontal="center"/>
    </xf>
    <xf numFmtId="49" fontId="1" fillId="7" borderId="46" xfId="0" applyNumberFormat="1" applyFont="1" applyFill="1" applyBorder="1" applyAlignment="1">
      <alignment horizontal="center"/>
    </xf>
    <xf numFmtId="49" fontId="1" fillId="7" borderId="64" xfId="0" applyNumberFormat="1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4" fontId="1" fillId="46" borderId="42" xfId="0" applyNumberFormat="1" applyFont="1" applyFill="1" applyBorder="1" applyAlignment="1">
      <alignment horizontal="center"/>
    </xf>
    <xf numFmtId="0" fontId="1" fillId="46" borderId="43" xfId="0" applyNumberFormat="1" applyFont="1" applyFill="1" applyBorder="1" applyAlignment="1">
      <alignment horizontal="center"/>
    </xf>
    <xf numFmtId="0" fontId="1" fillId="46" borderId="50" xfId="0" applyNumberFormat="1" applyFont="1" applyFill="1" applyBorder="1" applyAlignment="1">
      <alignment horizontal="center"/>
    </xf>
    <xf numFmtId="0" fontId="1" fillId="46" borderId="42" xfId="0" applyNumberFormat="1" applyFont="1" applyFill="1" applyBorder="1" applyAlignment="1">
      <alignment horizontal="center"/>
    </xf>
    <xf numFmtId="4" fontId="1" fillId="6" borderId="42" xfId="0" applyNumberFormat="1" applyFont="1" applyFill="1" applyBorder="1" applyAlignment="1">
      <alignment horizontal="center"/>
    </xf>
    <xf numFmtId="0" fontId="1" fillId="6" borderId="43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6" borderId="42" xfId="0" applyNumberFormat="1" applyFont="1" applyFill="1" applyBorder="1" applyAlignment="1">
      <alignment horizontal="center"/>
    </xf>
    <xf numFmtId="0" fontId="1" fillId="6" borderId="59" xfId="0" applyNumberFormat="1" applyFont="1" applyFill="1" applyBorder="1" applyAlignment="1">
      <alignment horizontal="center"/>
    </xf>
    <xf numFmtId="49" fontId="1" fillId="6" borderId="43" xfId="0" applyNumberFormat="1" applyFont="1" applyFill="1" applyBorder="1" applyAlignment="1">
      <alignment horizontal="center"/>
    </xf>
    <xf numFmtId="49" fontId="1" fillId="6" borderId="50" xfId="0" applyNumberFormat="1" applyFont="1" applyFill="1" applyBorder="1" applyAlignment="1">
      <alignment horizontal="center"/>
    </xf>
    <xf numFmtId="0" fontId="1" fillId="6" borderId="42" xfId="0" applyNumberFormat="1" applyFont="1" applyFill="1" applyBorder="1" applyAlignment="1">
      <alignment horizontal="left" wrapText="1" indent="1"/>
    </xf>
    <xf numFmtId="0" fontId="1" fillId="6" borderId="43" xfId="0" applyNumberFormat="1" applyFont="1" applyFill="1" applyBorder="1" applyAlignment="1">
      <alignment horizontal="left" indent="1"/>
    </xf>
    <xf numFmtId="49" fontId="1" fillId="6" borderId="68" xfId="0" applyNumberFormat="1" applyFont="1" applyFill="1" applyBorder="1" applyAlignment="1">
      <alignment horizontal="center"/>
    </xf>
    <xf numFmtId="49" fontId="1" fillId="6" borderId="42" xfId="0" applyNumberFormat="1" applyFont="1" applyFill="1" applyBorder="1" applyAlignment="1">
      <alignment horizontal="center"/>
    </xf>
    <xf numFmtId="0" fontId="1" fillId="6" borderId="42" xfId="0" applyNumberFormat="1" applyFont="1" applyFill="1" applyBorder="1" applyAlignment="1">
      <alignment horizontal="left" wrapText="1" indent="2"/>
    </xf>
    <xf numFmtId="0" fontId="1" fillId="6" borderId="43" xfId="0" applyNumberFormat="1" applyFont="1" applyFill="1" applyBorder="1" applyAlignment="1">
      <alignment horizontal="left" indent="2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0" fontId="1" fillId="0" borderId="42" xfId="0" applyNumberFormat="1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" fontId="1" fillId="7" borderId="42" xfId="0" applyNumberFormat="1" applyFont="1" applyFill="1" applyBorder="1" applyAlignment="1">
      <alignment horizontal="center"/>
    </xf>
    <xf numFmtId="0" fontId="1" fillId="7" borderId="43" xfId="0" applyNumberFormat="1" applyFont="1" applyFill="1" applyBorder="1" applyAlignment="1">
      <alignment horizontal="center"/>
    </xf>
    <xf numFmtId="0" fontId="1" fillId="7" borderId="50" xfId="0" applyNumberFormat="1" applyFont="1" applyFill="1" applyBorder="1" applyAlignment="1">
      <alignment horizontal="center"/>
    </xf>
    <xf numFmtId="0" fontId="1" fillId="7" borderId="42" xfId="0" applyNumberFormat="1" applyFont="1" applyFill="1" applyBorder="1" applyAlignment="1">
      <alignment horizontal="center"/>
    </xf>
    <xf numFmtId="0" fontId="1" fillId="7" borderId="59" xfId="0" applyNumberFormat="1" applyFont="1" applyFill="1" applyBorder="1" applyAlignment="1">
      <alignment horizontal="center"/>
    </xf>
    <xf numFmtId="49" fontId="1" fillId="7" borderId="43" xfId="0" applyNumberFormat="1" applyFont="1" applyFill="1" applyBorder="1" applyAlignment="1">
      <alignment horizontal="center"/>
    </xf>
    <xf numFmtId="49" fontId="1" fillId="7" borderId="50" xfId="0" applyNumberFormat="1" applyFont="1" applyFill="1" applyBorder="1" applyAlignment="1">
      <alignment horizontal="center"/>
    </xf>
    <xf numFmtId="0" fontId="1" fillId="7" borderId="42" xfId="0" applyNumberFormat="1" applyFont="1" applyFill="1" applyBorder="1" applyAlignment="1">
      <alignment horizontal="left" wrapText="1"/>
    </xf>
    <xf numFmtId="0" fontId="1" fillId="7" borderId="43" xfId="0" applyNumberFormat="1" applyFont="1" applyFill="1" applyBorder="1" applyAlignment="1">
      <alignment horizontal="left"/>
    </xf>
    <xf numFmtId="49" fontId="1" fillId="7" borderId="68" xfId="0" applyNumberFormat="1" applyFont="1" applyFill="1" applyBorder="1" applyAlignment="1">
      <alignment horizontal="center"/>
    </xf>
    <xf numFmtId="49" fontId="1" fillId="7" borderId="4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left" indent="4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7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 vertical="top"/>
    </xf>
    <xf numFmtId="0" fontId="3" fillId="0" borderId="8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2" fillId="0" borderId="68" xfId="0" applyNumberFormat="1" applyFont="1" applyFill="1" applyBorder="1" applyAlignment="1">
      <alignment horizontal="left" vertical="center" wrapText="1"/>
    </xf>
    <xf numFmtId="0" fontId="12" fillId="0" borderId="43" xfId="0" applyNumberFormat="1" applyFont="1" applyFill="1" applyBorder="1" applyAlignment="1">
      <alignment horizontal="left" vertical="center" wrapText="1"/>
    </xf>
    <xf numFmtId="0" fontId="12" fillId="0" borderId="59" xfId="0" applyNumberFormat="1" applyFont="1" applyFill="1" applyBorder="1" applyAlignment="1">
      <alignment horizontal="left" vertical="center" wrapText="1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36" fillId="0" borderId="84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2" fontId="12" fillId="0" borderId="31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/>
    </xf>
    <xf numFmtId="0" fontId="18" fillId="0" borderId="85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9" fontId="12" fillId="0" borderId="70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0" fontId="12" fillId="0" borderId="4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center"/>
    </xf>
    <xf numFmtId="0" fontId="12" fillId="0" borderId="58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2" fontId="12" fillId="0" borderId="86" xfId="0" applyNumberFormat="1" applyFont="1" applyFill="1" applyBorder="1" applyAlignment="1">
      <alignment horizontal="center" vertical="center"/>
    </xf>
    <xf numFmtId="2" fontId="12" fillId="0" borderId="87" xfId="0" applyNumberFormat="1" applyFont="1" applyFill="1" applyBorder="1" applyAlignment="1">
      <alignment horizontal="center" vertical="center"/>
    </xf>
    <xf numFmtId="2" fontId="12" fillId="0" borderId="77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12" fillId="0" borderId="74" xfId="0" applyNumberFormat="1" applyFont="1" applyFill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42" xfId="0" applyNumberFormat="1" applyFont="1" applyBorder="1" applyAlignment="1">
      <alignment horizontal="center" vertical="top"/>
    </xf>
    <xf numFmtId="0" fontId="12" fillId="0" borderId="43" xfId="0" applyNumberFormat="1" applyFont="1" applyBorder="1" applyAlignment="1">
      <alignment horizontal="center" vertical="top"/>
    </xf>
    <xf numFmtId="0" fontId="12" fillId="0" borderId="50" xfId="0" applyNumberFormat="1" applyFont="1" applyBorder="1" applyAlignment="1">
      <alignment horizontal="center" vertical="top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69" xfId="0" applyNumberFormat="1" applyFont="1" applyFill="1" applyBorder="1" applyAlignment="1">
      <alignment horizontal="center"/>
    </xf>
    <xf numFmtId="2" fontId="12" fillId="0" borderId="88" xfId="0" applyNumberFormat="1" applyFont="1" applyFill="1" applyBorder="1" applyAlignment="1">
      <alignment horizontal="center" vertical="center"/>
    </xf>
    <xf numFmtId="2" fontId="12" fillId="0" borderId="89" xfId="0" applyNumberFormat="1" applyFont="1" applyFill="1" applyBorder="1" applyAlignment="1">
      <alignment horizontal="center" vertical="center"/>
    </xf>
    <xf numFmtId="2" fontId="12" fillId="0" borderId="90" xfId="0" applyNumberFormat="1" applyFont="1" applyFill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31" xfId="0" applyNumberFormat="1" applyFont="1" applyFill="1" applyBorder="1" applyAlignment="1">
      <alignment horizontal="left" wrapText="1"/>
    </xf>
    <xf numFmtId="49" fontId="12" fillId="0" borderId="75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center"/>
    </xf>
    <xf numFmtId="0" fontId="12" fillId="0" borderId="5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31" xfId="0" applyNumberFormat="1" applyFont="1" applyFill="1" applyBorder="1" applyAlignment="1">
      <alignment horizontal="left"/>
    </xf>
    <xf numFmtId="49" fontId="12" fillId="0" borderId="9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7" fillId="0" borderId="93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9" fontId="17" fillId="0" borderId="95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49" fontId="17" fillId="0" borderId="73" xfId="0" applyNumberFormat="1" applyFont="1" applyFill="1" applyBorder="1" applyAlignment="1">
      <alignment horizontal="center" vertical="center"/>
    </xf>
    <xf numFmtId="49" fontId="17" fillId="0" borderId="7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9" fontId="15" fillId="0" borderId="31" xfId="0" applyNumberFormat="1" applyFont="1" applyFill="1" applyBorder="1" applyAlignment="1">
      <alignment horizontal="left"/>
    </xf>
    <xf numFmtId="49" fontId="12" fillId="0" borderId="49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96" xfId="0" applyNumberFormat="1" applyFont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left" wrapText="1"/>
    </xf>
    <xf numFmtId="0" fontId="12" fillId="0" borderId="29" xfId="0" applyNumberFormat="1" applyFont="1" applyFill="1" applyBorder="1" applyAlignment="1">
      <alignment horizontal="left" wrapText="1"/>
    </xf>
    <xf numFmtId="0" fontId="12" fillId="0" borderId="55" xfId="0" applyNumberFormat="1" applyFont="1" applyFill="1" applyBorder="1" applyAlignment="1">
      <alignment horizontal="left" wrapText="1"/>
    </xf>
    <xf numFmtId="49" fontId="12" fillId="0" borderId="53" xfId="0" applyNumberFormat="1" applyFont="1" applyFill="1" applyBorder="1" applyAlignment="1">
      <alignment horizontal="center"/>
    </xf>
    <xf numFmtId="49" fontId="36" fillId="0" borderId="29" xfId="0" applyNumberFormat="1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2" fontId="12" fillId="0" borderId="9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/>
    </xf>
    <xf numFmtId="2" fontId="12" fillId="0" borderId="56" xfId="0" applyNumberFormat="1" applyFont="1" applyFill="1" applyBorder="1" applyAlignment="1">
      <alignment horizontal="center"/>
    </xf>
    <xf numFmtId="0" fontId="87" fillId="0" borderId="44" xfId="70" applyFont="1" applyBorder="1" applyAlignment="1">
      <alignment horizontal="center"/>
      <protection/>
    </xf>
    <xf numFmtId="0" fontId="87" fillId="0" borderId="0" xfId="70" applyFont="1" applyAlignment="1">
      <alignment horizontal="center"/>
      <protection/>
    </xf>
    <xf numFmtId="0" fontId="87" fillId="46" borderId="44" xfId="70" applyFont="1" applyFill="1" applyBorder="1" applyAlignment="1">
      <alignment horizontal="center"/>
      <protection/>
    </xf>
    <xf numFmtId="0" fontId="37" fillId="0" borderId="42" xfId="70" applyFont="1" applyBorder="1" applyAlignment="1">
      <alignment horizontal="center" vertical="center" wrapText="1"/>
      <protection/>
    </xf>
    <xf numFmtId="0" fontId="37" fillId="0" borderId="50" xfId="70" applyFont="1" applyBorder="1" applyAlignment="1">
      <alignment horizontal="center" vertical="center" wrapText="1"/>
      <protection/>
    </xf>
    <xf numFmtId="4" fontId="10" fillId="0" borderId="42" xfId="70" applyNumberFormat="1" applyFont="1" applyBorder="1" applyAlignment="1">
      <alignment horizontal="center" wrapText="1"/>
      <protection/>
    </xf>
    <xf numFmtId="4" fontId="10" fillId="0" borderId="50" xfId="70" applyNumberFormat="1" applyFont="1" applyBorder="1" applyAlignment="1">
      <alignment horizontal="center" wrapText="1"/>
      <protection/>
    </xf>
    <xf numFmtId="3" fontId="10" fillId="0" borderId="42" xfId="70" applyNumberFormat="1" applyFont="1" applyBorder="1" applyAlignment="1">
      <alignment horizontal="center" wrapText="1"/>
      <protection/>
    </xf>
    <xf numFmtId="3" fontId="10" fillId="0" borderId="50" xfId="70" applyNumberFormat="1" applyFont="1" applyBorder="1" applyAlignment="1">
      <alignment horizontal="center" wrapText="1"/>
      <protection/>
    </xf>
    <xf numFmtId="0" fontId="85" fillId="3" borderId="43" xfId="70" applyFont="1" applyFill="1" applyBorder="1" applyAlignment="1">
      <alignment horizontal="right" vertical="center"/>
      <protection/>
    </xf>
    <xf numFmtId="0" fontId="85" fillId="3" borderId="50" xfId="70" applyFont="1" applyFill="1" applyBorder="1" applyAlignment="1">
      <alignment horizontal="right" vertical="center"/>
      <protection/>
    </xf>
    <xf numFmtId="0" fontId="42" fillId="0" borderId="28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1" fillId="0" borderId="28" xfId="70" applyNumberFormat="1" applyFont="1" applyBorder="1" applyAlignment="1">
      <alignment horizontal="center"/>
      <protection/>
    </xf>
    <xf numFmtId="0" fontId="41" fillId="0" borderId="44" xfId="70" applyFont="1" applyBorder="1" applyAlignment="1">
      <alignment horizontal="right" vertical="center"/>
      <protection/>
    </xf>
    <xf numFmtId="0" fontId="41" fillId="0" borderId="57" xfId="70" applyFont="1" applyBorder="1" applyAlignment="1">
      <alignment horizontal="right" vertical="center"/>
      <protection/>
    </xf>
    <xf numFmtId="2" fontId="9" fillId="0" borderId="28" xfId="0" applyNumberFormat="1" applyFont="1" applyBorder="1" applyAlignment="1">
      <alignment horizontal="center" vertical="center" wrapText="1"/>
    </xf>
    <xf numFmtId="2" fontId="88" fillId="0" borderId="28" xfId="70" applyNumberFormat="1" applyFont="1" applyBorder="1" applyAlignment="1">
      <alignment horizontal="center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50" xfId="70" applyFont="1" applyFill="1" applyBorder="1" applyAlignment="1">
      <alignment horizontal="center" vertic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5" fillId="0" borderId="43" xfId="70" applyFont="1" applyBorder="1" applyAlignment="1">
      <alignment horizontal="left" wrapText="1"/>
      <protection/>
    </xf>
    <xf numFmtId="0" fontId="85" fillId="0" borderId="50" xfId="70" applyFont="1" applyBorder="1" applyAlignment="1">
      <alignment horizontal="left" wrapText="1"/>
      <protection/>
    </xf>
    <xf numFmtId="0" fontId="82" fillId="47" borderId="42" xfId="70" applyFont="1" applyFill="1" applyBorder="1" applyAlignment="1">
      <alignment horizontal="center" vertical="center" wrapText="1"/>
      <protection/>
    </xf>
    <xf numFmtId="0" fontId="82" fillId="47" borderId="50" xfId="70" applyFont="1" applyFill="1" applyBorder="1" applyAlignment="1">
      <alignment horizontal="center" vertical="center" wrapText="1"/>
      <protection/>
    </xf>
    <xf numFmtId="0" fontId="81" fillId="0" borderId="42" xfId="70" applyFont="1" applyBorder="1" applyAlignment="1">
      <alignment horizontal="left" wrapText="1"/>
      <protection/>
    </xf>
    <xf numFmtId="0" fontId="81" fillId="0" borderId="50" xfId="70" applyFont="1" applyBorder="1" applyAlignment="1">
      <alignment horizontal="left" wrapText="1"/>
      <protection/>
    </xf>
    <xf numFmtId="0" fontId="37" fillId="0" borderId="42" xfId="70" applyFont="1" applyBorder="1" applyAlignment="1">
      <alignment horizontal="center" wrapText="1"/>
      <protection/>
    </xf>
    <xf numFmtId="0" fontId="37" fillId="0" borderId="50" xfId="70" applyFont="1" applyBorder="1" applyAlignment="1">
      <alignment horizontal="center" wrapText="1"/>
      <protection/>
    </xf>
    <xf numFmtId="0" fontId="85" fillId="3" borderId="42" xfId="70" applyFont="1" applyFill="1" applyBorder="1" applyAlignment="1">
      <alignment horizontal="right" vertical="center"/>
      <protection/>
    </xf>
    <xf numFmtId="0" fontId="82" fillId="47" borderId="28" xfId="70" applyFont="1" applyFill="1" applyBorder="1" applyAlignment="1">
      <alignment horizontal="center" vertical="center" wrapText="1"/>
      <protection/>
    </xf>
    <xf numFmtId="0" fontId="88" fillId="0" borderId="42" xfId="70" applyFont="1" applyBorder="1" applyAlignment="1">
      <alignment horizontal="left" wrapText="1"/>
      <protection/>
    </xf>
    <xf numFmtId="0" fontId="88" fillId="0" borderId="43" xfId="70" applyFont="1" applyBorder="1" applyAlignment="1">
      <alignment horizontal="left" wrapText="1"/>
      <protection/>
    </xf>
    <xf numFmtId="0" fontId="88" fillId="0" borderId="50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0" xfId="70" applyNumberFormat="1" applyFont="1" applyBorder="1" applyAlignment="1">
      <alignment horizontal="center" wrapText="1"/>
      <protection/>
    </xf>
    <xf numFmtId="0" fontId="81" fillId="0" borderId="43" xfId="70" applyFont="1" applyBorder="1" applyAlignment="1">
      <alignment horizontal="left" wrapText="1"/>
      <protection/>
    </xf>
    <xf numFmtId="172" fontId="37" fillId="0" borderId="42" xfId="70" applyNumberFormat="1" applyFont="1" applyBorder="1" applyAlignment="1">
      <alignment horizontal="center" wrapText="1"/>
      <protection/>
    </xf>
    <xf numFmtId="172" fontId="37" fillId="0" borderId="50" xfId="70" applyNumberFormat="1" applyFont="1" applyBorder="1" applyAlignment="1">
      <alignment horizontal="center" wrapText="1"/>
      <protection/>
    </xf>
    <xf numFmtId="4" fontId="38" fillId="0" borderId="42" xfId="70" applyNumberFormat="1" applyFont="1" applyBorder="1" applyAlignment="1">
      <alignment horizontal="center" wrapText="1"/>
      <protection/>
    </xf>
    <xf numFmtId="4" fontId="38" fillId="0" borderId="50" xfId="70" applyNumberFormat="1" applyFont="1" applyBorder="1" applyAlignment="1">
      <alignment horizont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2" fillId="47" borderId="27" xfId="70" applyFont="1" applyFill="1" applyBorder="1" applyAlignment="1">
      <alignment horizontal="center" vertical="center" wrapText="1"/>
      <protection/>
    </xf>
    <xf numFmtId="0" fontId="82" fillId="47" borderId="30" xfId="70" applyFont="1" applyFill="1" applyBorder="1" applyAlignment="1">
      <alignment horizontal="center" vertical="center" wrapText="1"/>
      <protection/>
    </xf>
    <xf numFmtId="0" fontId="82" fillId="47" borderId="42" xfId="0" applyFont="1" applyFill="1" applyBorder="1" applyAlignment="1">
      <alignment horizontal="center" vertical="center" wrapText="1"/>
    </xf>
    <xf numFmtId="0" fontId="82" fillId="47" borderId="43" xfId="0" applyFont="1" applyFill="1" applyBorder="1" applyAlignment="1">
      <alignment horizontal="center" vertical="center" wrapText="1"/>
    </xf>
    <xf numFmtId="0" fontId="82" fillId="47" borderId="50" xfId="0" applyFont="1" applyFill="1" applyBorder="1" applyAlignment="1">
      <alignment horizontal="center" vertical="center" wrapText="1"/>
    </xf>
    <xf numFmtId="0" fontId="82" fillId="47" borderId="43" xfId="70" applyFont="1" applyFill="1" applyBorder="1" applyAlignment="1">
      <alignment horizontal="center" vertical="center" wrapText="1"/>
      <protection/>
    </xf>
    <xf numFmtId="0" fontId="93" fillId="0" borderId="0" xfId="70" applyFont="1" applyAlignment="1">
      <alignment horizontal="center"/>
      <protection/>
    </xf>
    <xf numFmtId="0" fontId="94" fillId="0" borderId="31" xfId="70" applyFont="1" applyBorder="1" applyAlignment="1">
      <alignment horizontal="center" wrapText="1"/>
      <protection/>
    </xf>
    <xf numFmtId="0" fontId="94" fillId="0" borderId="31" xfId="70" applyFont="1" applyBorder="1" applyAlignment="1">
      <alignment horizontal="center"/>
      <protection/>
    </xf>
    <xf numFmtId="0" fontId="85" fillId="0" borderId="31" xfId="70" applyFont="1" applyBorder="1" applyAlignment="1">
      <alignment horizontal="left" wrapText="1"/>
      <protection/>
    </xf>
    <xf numFmtId="0" fontId="82" fillId="47" borderId="58" xfId="70" applyFont="1" applyFill="1" applyBorder="1" applyAlignment="1">
      <alignment horizontal="center" vertical="center" wrapText="1"/>
      <protection/>
    </xf>
    <xf numFmtId="0" fontId="82" fillId="47" borderId="97" xfId="70" applyFont="1" applyFill="1" applyBorder="1" applyAlignment="1">
      <alignment horizontal="center" vertical="center" wrapText="1"/>
      <protection/>
    </xf>
    <xf numFmtId="0" fontId="82" fillId="47" borderId="54" xfId="70" applyFont="1" applyFill="1" applyBorder="1" applyAlignment="1">
      <alignment horizontal="center" vertical="center" wrapText="1"/>
      <protection/>
    </xf>
    <xf numFmtId="0" fontId="96" fillId="0" borderId="43" xfId="0" applyFont="1" applyBorder="1" applyAlignment="1">
      <alignment horizontal="center" vertical="center" wrapText="1"/>
    </xf>
    <xf numFmtId="0" fontId="96" fillId="0" borderId="50" xfId="0" applyFont="1" applyBorder="1" applyAlignment="1">
      <alignment horizontal="center" vertical="center" wrapText="1"/>
    </xf>
    <xf numFmtId="0" fontId="96" fillId="0" borderId="97" xfId="0" applyFont="1" applyBorder="1" applyAlignment="1">
      <alignment horizontal="center" vertical="center" wrapText="1"/>
    </xf>
    <xf numFmtId="0" fontId="96" fillId="0" borderId="54" xfId="0" applyFont="1" applyBorder="1" applyAlignment="1">
      <alignment horizontal="center" vertical="center" wrapText="1"/>
    </xf>
    <xf numFmtId="0" fontId="90" fillId="47" borderId="42" xfId="70" applyFont="1" applyFill="1" applyBorder="1" applyAlignment="1">
      <alignment horizontal="center" vertical="center" wrapText="1"/>
      <protection/>
    </xf>
    <xf numFmtId="0" fontId="90" fillId="47" borderId="50" xfId="70" applyFont="1" applyFill="1" applyBorder="1" applyAlignment="1">
      <alignment horizontal="center" vertic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50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0" xfId="70" applyFont="1" applyBorder="1" applyAlignment="1">
      <alignment horizontal="center" wrapText="1"/>
      <protection/>
    </xf>
    <xf numFmtId="4" fontId="40" fillId="0" borderId="42" xfId="70" applyNumberFormat="1" applyFont="1" applyBorder="1" applyAlignment="1">
      <alignment horizontal="center" wrapText="1"/>
      <protection/>
    </xf>
    <xf numFmtId="4" fontId="40" fillId="0" borderId="50" xfId="70" applyNumberFormat="1" applyFont="1" applyBorder="1" applyAlignment="1">
      <alignment horizontal="center" wrapText="1"/>
      <protection/>
    </xf>
    <xf numFmtId="3" fontId="40" fillId="0" borderId="42" xfId="70" applyNumberFormat="1" applyFont="1" applyBorder="1" applyAlignment="1">
      <alignment horizontal="center" wrapText="1"/>
      <protection/>
    </xf>
    <xf numFmtId="3" fontId="40" fillId="0" borderId="50" xfId="70" applyNumberFormat="1" applyFont="1" applyBorder="1" applyAlignment="1">
      <alignment horizontal="center" wrapText="1"/>
      <protection/>
    </xf>
    <xf numFmtId="0" fontId="81" fillId="0" borderId="42" xfId="70" applyFont="1" applyBorder="1" applyAlignment="1">
      <alignment wrapText="1"/>
      <protection/>
    </xf>
    <xf numFmtId="0" fontId="81" fillId="0" borderId="43" xfId="70" applyFont="1" applyBorder="1" applyAlignment="1">
      <alignment wrapText="1"/>
      <protection/>
    </xf>
    <xf numFmtId="0" fontId="81" fillId="0" borderId="50" xfId="70" applyFont="1" applyBorder="1" applyAlignment="1">
      <alignment wrapText="1"/>
      <protection/>
    </xf>
    <xf numFmtId="172" fontId="37" fillId="0" borderId="28" xfId="70" applyNumberFormat="1" applyFont="1" applyBorder="1" applyAlignment="1">
      <alignment horizontal="center" wrapText="1"/>
      <protection/>
    </xf>
    <xf numFmtId="4" fontId="37" fillId="0" borderId="28" xfId="70" applyNumberFormat="1" applyFont="1" applyBorder="1" applyAlignment="1">
      <alignment horizontal="center" wrapText="1"/>
      <protection/>
    </xf>
    <xf numFmtId="0" fontId="88" fillId="0" borderId="42" xfId="70" applyFont="1" applyBorder="1" applyAlignment="1">
      <alignment wrapText="1"/>
      <protection/>
    </xf>
    <xf numFmtId="0" fontId="88" fillId="0" borderId="43" xfId="70" applyFont="1" applyBorder="1" applyAlignment="1">
      <alignment wrapText="1"/>
      <protection/>
    </xf>
    <xf numFmtId="0" fontId="88" fillId="0" borderId="50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5" fillId="47" borderId="43" xfId="70" applyFont="1" applyFill="1" applyBorder="1" applyAlignment="1">
      <alignment horizontal="center" vertical="center" wrapText="1"/>
      <protection/>
    </xf>
    <xf numFmtId="0" fontId="85" fillId="47" borderId="50" xfId="70" applyFont="1" applyFill="1" applyBorder="1" applyAlignment="1">
      <alignment horizontal="center" vertic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1" fillId="47" borderId="42" xfId="70" applyFont="1" applyFill="1" applyBorder="1" applyAlignment="1">
      <alignment horizontal="center" vertical="center" wrapText="1"/>
      <protection/>
    </xf>
    <xf numFmtId="0" fontId="81" fillId="47" borderId="43" xfId="70" applyFont="1" applyFill="1" applyBorder="1" applyAlignment="1">
      <alignment horizontal="center" vertical="center" wrapText="1"/>
      <protection/>
    </xf>
    <xf numFmtId="0" fontId="81" fillId="47" borderId="50" xfId="70" applyFont="1" applyFill="1" applyBorder="1" applyAlignment="1">
      <alignment horizontal="center" vertical="center" wrapText="1"/>
      <protection/>
    </xf>
    <xf numFmtId="0" fontId="88" fillId="0" borderId="42" xfId="70" applyFont="1" applyBorder="1" applyAlignment="1">
      <alignment horizontal="center" wrapText="1"/>
      <protection/>
    </xf>
    <xf numFmtId="0" fontId="88" fillId="0" borderId="50" xfId="70" applyFont="1" applyBorder="1" applyAlignment="1">
      <alignment horizontal="center" wrapText="1"/>
      <protection/>
    </xf>
    <xf numFmtId="2" fontId="88" fillId="0" borderId="42" xfId="70" applyNumberFormat="1" applyFont="1" applyBorder="1" applyAlignment="1">
      <alignment horizontal="center"/>
      <protection/>
    </xf>
    <xf numFmtId="2" fontId="88" fillId="0" borderId="50" xfId="70" applyNumberFormat="1" applyFont="1" applyBorder="1" applyAlignment="1">
      <alignment horizontal="center"/>
      <protection/>
    </xf>
    <xf numFmtId="0" fontId="37" fillId="0" borderId="42" xfId="70" applyFont="1" applyBorder="1" applyAlignment="1">
      <alignment horizontal="left" vertical="center" wrapText="1"/>
      <protection/>
    </xf>
    <xf numFmtId="0" fontId="37" fillId="0" borderId="50" xfId="70" applyFont="1" applyBorder="1" applyAlignment="1">
      <alignment horizontal="left" vertical="center" wrapText="1"/>
      <protection/>
    </xf>
    <xf numFmtId="0" fontId="81" fillId="0" borderId="42" xfId="70" applyFont="1" applyBorder="1" applyAlignment="1">
      <alignment horizontal="left"/>
      <protection/>
    </xf>
    <xf numFmtId="0" fontId="81" fillId="0" borderId="50" xfId="70" applyFont="1" applyBorder="1" applyAlignment="1">
      <alignment horizontal="left"/>
      <protection/>
    </xf>
    <xf numFmtId="3" fontId="10" fillId="0" borderId="43" xfId="70" applyNumberFormat="1" applyFont="1" applyBorder="1" applyAlignment="1">
      <alignment horizontal="center" wrapText="1"/>
      <protection/>
    </xf>
    <xf numFmtId="0" fontId="85" fillId="0" borderId="31" xfId="70" applyFont="1" applyBorder="1" applyAlignment="1">
      <alignment horizontal="center"/>
      <protection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0" fontId="88" fillId="0" borderId="0" xfId="70" applyFont="1" applyAlignment="1">
      <alignment horizontal="left" wrapText="1"/>
      <protection/>
    </xf>
    <xf numFmtId="4" fontId="88" fillId="0" borderId="28" xfId="70" applyNumberFormat="1" applyFont="1" applyBorder="1" applyAlignment="1">
      <alignment horizontal="center"/>
      <protection/>
    </xf>
    <xf numFmtId="0" fontId="45" fillId="41" borderId="43" xfId="71" applyFont="1" applyFill="1" applyBorder="1" applyAlignment="1">
      <alignment horizontal="right" vertical="center"/>
      <protection/>
    </xf>
    <xf numFmtId="0" fontId="45" fillId="41" borderId="50" xfId="71" applyFont="1" applyFill="1" applyBorder="1" applyAlignment="1">
      <alignment horizontal="right" vertical="center"/>
      <protection/>
    </xf>
    <xf numFmtId="0" fontId="41" fillId="0" borderId="44" xfId="71" applyFont="1" applyBorder="1" applyAlignment="1">
      <alignment horizontal="right" vertical="center"/>
      <protection/>
    </xf>
    <xf numFmtId="0" fontId="41" fillId="0" borderId="57" xfId="71" applyFont="1" applyBorder="1" applyAlignment="1">
      <alignment horizontal="right" vertical="center"/>
      <protection/>
    </xf>
    <xf numFmtId="0" fontId="45" fillId="0" borderId="42" xfId="71" applyFont="1" applyBorder="1" applyAlignment="1">
      <alignment horizontal="left" wrapText="1"/>
      <protection/>
    </xf>
    <xf numFmtId="0" fontId="45" fillId="0" borderId="43" xfId="71" applyFont="1" applyBorder="1" applyAlignment="1">
      <alignment horizontal="left" wrapText="1"/>
      <protection/>
    </xf>
    <xf numFmtId="0" fontId="45" fillId="0" borderId="50" xfId="71" applyFont="1" applyBorder="1" applyAlignment="1">
      <alignment horizontal="left" wrapText="1"/>
      <protection/>
    </xf>
    <xf numFmtId="0" fontId="44" fillId="35" borderId="42" xfId="71" applyFont="1" applyFill="1" applyBorder="1" applyAlignment="1">
      <alignment horizontal="center" vertical="center" wrapText="1"/>
      <protection/>
    </xf>
    <xf numFmtId="0" fontId="44" fillId="35" borderId="50" xfId="71" applyFont="1" applyFill="1" applyBorder="1" applyAlignment="1">
      <alignment horizontal="center" vertical="center" wrapText="1"/>
      <protection/>
    </xf>
    <xf numFmtId="0" fontId="47" fillId="35" borderId="42" xfId="71" applyFont="1" applyFill="1" applyBorder="1" applyAlignment="1">
      <alignment horizontal="center" vertical="center" wrapText="1"/>
      <protection/>
    </xf>
    <xf numFmtId="0" fontId="47" fillId="35" borderId="50" xfId="71" applyFont="1" applyFill="1" applyBorder="1" applyAlignment="1">
      <alignment horizontal="center" vertical="center" wrapText="1"/>
      <protection/>
    </xf>
    <xf numFmtId="0" fontId="38" fillId="0" borderId="42" xfId="71" applyFont="1" applyBorder="1" applyAlignment="1">
      <alignment horizontal="center" wrapText="1"/>
      <protection/>
    </xf>
    <xf numFmtId="0" fontId="38" fillId="0" borderId="50" xfId="71" applyFont="1" applyBorder="1" applyAlignment="1">
      <alignment horizontal="center" wrapText="1"/>
      <protection/>
    </xf>
    <xf numFmtId="4" fontId="40" fillId="0" borderId="42" xfId="71" applyNumberFormat="1" applyFont="1" applyBorder="1" applyAlignment="1">
      <alignment horizontal="center" wrapText="1"/>
      <protection/>
    </xf>
    <xf numFmtId="4" fontId="40" fillId="0" borderId="50" xfId="71" applyNumberFormat="1" applyFont="1" applyBorder="1" applyAlignment="1">
      <alignment horizontal="center" wrapText="1"/>
      <protection/>
    </xf>
    <xf numFmtId="3" fontId="40" fillId="0" borderId="42" xfId="71" applyNumberFormat="1" applyFont="1" applyBorder="1" applyAlignment="1">
      <alignment horizontal="center" wrapText="1"/>
      <protection/>
    </xf>
    <xf numFmtId="3" fontId="40" fillId="0" borderId="50" xfId="71" applyNumberFormat="1" applyFont="1" applyBorder="1" applyAlignment="1">
      <alignment horizont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_НОВЫЕ Расшифровки в Плана финансово-хозяйственной деятельности-на 2019 год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49"/>
  <sheetViews>
    <sheetView view="pageBreakPreview" zoomScale="110" zoomScaleNormal="120" zoomScaleSheetLayoutView="110" workbookViewId="0" topLeftCell="A25">
      <selection activeCell="BX31" sqref="BX31:CJ31"/>
    </sheetView>
  </sheetViews>
  <sheetFormatPr defaultColWidth="0.875" defaultRowHeight="12.75"/>
  <cols>
    <col min="1" max="9" width="0.875" style="1" customWidth="1"/>
    <col min="10" max="10" width="1.4921875" style="1" customWidth="1"/>
    <col min="11" max="13" width="0.875" style="1" customWidth="1"/>
    <col min="14" max="14" width="1.12109375" style="1" customWidth="1"/>
    <col min="15" max="57" width="0.875" style="1" customWidth="1"/>
    <col min="58" max="58" width="8.50390625" style="1" customWidth="1"/>
    <col min="59" max="59" width="9.375" style="1" customWidth="1"/>
    <col min="60" max="60" width="15.50390625" style="1" customWidth="1"/>
    <col min="61" max="61" width="10.50390625" style="1" customWidth="1"/>
    <col min="62" max="62" width="12.375" style="1" customWidth="1"/>
    <col min="63" max="16384" width="0.875" style="1" customWidth="1"/>
  </cols>
  <sheetData>
    <row r="1" spans="63:114" s="3" customFormat="1" ht="9">
      <c r="BK1" s="150"/>
      <c r="BL1" s="150"/>
      <c r="BM1" s="150"/>
      <c r="BN1" s="150"/>
      <c r="BO1" s="150"/>
      <c r="BP1" s="150"/>
      <c r="BQ1" s="150"/>
      <c r="BR1" s="392" t="s">
        <v>573</v>
      </c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</row>
    <row r="2" spans="63:114" s="3" customFormat="1" ht="42" customHeight="1">
      <c r="BK2" s="151"/>
      <c r="BL2" s="151"/>
      <c r="BM2" s="151"/>
      <c r="BN2" s="151"/>
      <c r="BO2" s="403" t="s">
        <v>529</v>
      </c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  <c r="DB2" s="403"/>
      <c r="DC2" s="403"/>
      <c r="DD2" s="403"/>
      <c r="DE2" s="403"/>
      <c r="DF2" s="403"/>
      <c r="DG2" s="403"/>
      <c r="DH2" s="403"/>
      <c r="DI2" s="403"/>
      <c r="DJ2" s="403"/>
    </row>
    <row r="3" ht="18" customHeight="1"/>
    <row r="4" spans="80:114" s="3" customFormat="1" ht="9">
      <c r="CB4" s="397" t="s">
        <v>20</v>
      </c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</row>
    <row r="5" spans="80:114" s="3" customFormat="1" ht="9">
      <c r="CB5" s="398" t="s">
        <v>279</v>
      </c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</row>
    <row r="6" spans="80:114" s="4" customFormat="1" ht="7.5">
      <c r="CB6" s="399" t="s">
        <v>523</v>
      </c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</row>
    <row r="7" spans="80:114" s="3" customFormat="1" ht="9">
      <c r="CB7" s="398" t="s">
        <v>595</v>
      </c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</row>
    <row r="8" spans="80:114" s="4" customFormat="1" ht="7.5">
      <c r="CB8" s="399" t="s">
        <v>551</v>
      </c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</row>
    <row r="9" spans="80:114" s="3" customFormat="1" ht="9"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Q9" s="398" t="s">
        <v>596</v>
      </c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</row>
    <row r="10" spans="80:114" s="4" customFormat="1" ht="7.5">
      <c r="CB10" s="399" t="s">
        <v>17</v>
      </c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Q10" s="399" t="s">
        <v>18</v>
      </c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</row>
    <row r="11" spans="80:109" s="3" customFormat="1" ht="9">
      <c r="CB11" s="377" t="s">
        <v>19</v>
      </c>
      <c r="CC11" s="377"/>
      <c r="CD11" s="376" t="s">
        <v>650</v>
      </c>
      <c r="CE11" s="376"/>
      <c r="CF11" s="376"/>
      <c r="CG11" s="392" t="s">
        <v>19</v>
      </c>
      <c r="CH11" s="392"/>
      <c r="CJ11" s="376" t="s">
        <v>651</v>
      </c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7">
        <v>20</v>
      </c>
      <c r="CZ11" s="377"/>
      <c r="DA11" s="377"/>
      <c r="DB11" s="391" t="s">
        <v>561</v>
      </c>
      <c r="DC11" s="391"/>
      <c r="DD11" s="391"/>
      <c r="DE11" s="3" t="s">
        <v>3</v>
      </c>
    </row>
    <row r="13" spans="60:62" s="5" customFormat="1" ht="11.25">
      <c r="BH13" s="404" t="s">
        <v>555</v>
      </c>
      <c r="BI13" s="404"/>
      <c r="BJ13" s="404"/>
    </row>
    <row r="14" spans="38:114" s="5" customFormat="1" ht="11.25">
      <c r="AL14" s="393"/>
      <c r="AM14" s="393"/>
      <c r="AN14" s="375"/>
      <c r="AO14" s="375"/>
      <c r="AP14" s="375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6"/>
      <c r="BH14" s="394" t="s">
        <v>659</v>
      </c>
      <c r="BI14" s="394"/>
      <c r="BJ14" s="394"/>
      <c r="CX14" s="382" t="s">
        <v>21</v>
      </c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4"/>
    </row>
    <row r="15" spans="102:114" ht="10.5" thickBot="1">
      <c r="CX15" s="385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7"/>
    </row>
    <row r="16" spans="41:114" ht="12.75" customHeight="1">
      <c r="AO16" s="395" t="s">
        <v>33</v>
      </c>
      <c r="AP16" s="395"/>
      <c r="AQ16" s="395"/>
      <c r="AR16" s="395"/>
      <c r="AS16" s="396" t="str">
        <f>CD11</f>
        <v>13</v>
      </c>
      <c r="AT16" s="396"/>
      <c r="AU16" s="396"/>
      <c r="AV16" s="370" t="s">
        <v>19</v>
      </c>
      <c r="AW16" s="370"/>
      <c r="AY16" s="401" t="str">
        <f>CJ11</f>
        <v>января</v>
      </c>
      <c r="AZ16" s="402"/>
      <c r="BA16" s="402"/>
      <c r="BB16" s="402"/>
      <c r="BC16" s="402"/>
      <c r="BD16" s="402"/>
      <c r="BE16" s="402"/>
      <c r="BF16" s="402"/>
      <c r="BG16" s="148" t="s">
        <v>652</v>
      </c>
      <c r="BH16" s="148"/>
      <c r="BI16" s="148"/>
      <c r="BJ16" s="2"/>
      <c r="CV16" s="2" t="s">
        <v>22</v>
      </c>
      <c r="CX16" s="410" t="s">
        <v>653</v>
      </c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2"/>
    </row>
    <row r="17" spans="1:114" ht="18" customHeight="1">
      <c r="A17" s="370" t="s">
        <v>25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CV17" s="2" t="s">
        <v>23</v>
      </c>
      <c r="CX17" s="371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3"/>
    </row>
    <row r="18" spans="1:114" ht="11.25" customHeight="1">
      <c r="A18" s="1" t="s">
        <v>26</v>
      </c>
      <c r="AB18" s="374" t="s">
        <v>550</v>
      </c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CV18" s="2" t="s">
        <v>24</v>
      </c>
      <c r="CX18" s="371" t="s">
        <v>557</v>
      </c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3"/>
    </row>
    <row r="19" spans="100:114" ht="9.75">
      <c r="CV19" s="2" t="s">
        <v>23</v>
      </c>
      <c r="CX19" s="371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3"/>
    </row>
    <row r="20" spans="100:114" ht="9.75">
      <c r="CV20" s="2" t="s">
        <v>27</v>
      </c>
      <c r="CX20" s="371" t="s">
        <v>598</v>
      </c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3"/>
    </row>
    <row r="21" spans="1:114" ht="9.75">
      <c r="A21" s="1" t="s">
        <v>31</v>
      </c>
      <c r="K21" s="374" t="s">
        <v>597</v>
      </c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CV21" s="2" t="s">
        <v>28</v>
      </c>
      <c r="CX21" s="371" t="s">
        <v>556</v>
      </c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3"/>
    </row>
    <row r="22" spans="1:114" ht="18" customHeight="1" thickBot="1">
      <c r="A22" s="1" t="s">
        <v>32</v>
      </c>
      <c r="CV22" s="2" t="s">
        <v>29</v>
      </c>
      <c r="CX22" s="378" t="s">
        <v>30</v>
      </c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80"/>
    </row>
    <row r="24" spans="1:114" s="7" customFormat="1" ht="9.75">
      <c r="A24" s="381" t="s">
        <v>34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</row>
    <row r="26" spans="1:114" ht="14.25" customHeight="1">
      <c r="A26" s="382" t="s">
        <v>0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4"/>
      <c r="BF26" s="249" t="s">
        <v>1</v>
      </c>
      <c r="BG26" s="405" t="s">
        <v>524</v>
      </c>
      <c r="BH26" s="244" t="s">
        <v>552</v>
      </c>
      <c r="BI26" s="244"/>
      <c r="BJ26" s="244"/>
      <c r="BK26" s="407" t="s">
        <v>8</v>
      </c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8"/>
      <c r="DG26" s="408"/>
      <c r="DH26" s="408"/>
      <c r="DI26" s="408"/>
      <c r="DJ26" s="409"/>
    </row>
    <row r="27" spans="1:114" ht="11.25" customHeight="1">
      <c r="A27" s="385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7"/>
      <c r="BF27" s="406"/>
      <c r="BG27" s="405"/>
      <c r="BH27" s="245" t="s">
        <v>152</v>
      </c>
      <c r="BI27" s="247" t="s">
        <v>153</v>
      </c>
      <c r="BJ27" s="249" t="s">
        <v>455</v>
      </c>
      <c r="BK27" s="360" t="s">
        <v>2</v>
      </c>
      <c r="BL27" s="361"/>
      <c r="BM27" s="361"/>
      <c r="BN27" s="361"/>
      <c r="BO27" s="361"/>
      <c r="BP27" s="361"/>
      <c r="BQ27" s="369" t="s">
        <v>561</v>
      </c>
      <c r="BR27" s="369"/>
      <c r="BS27" s="369"/>
      <c r="BT27" s="362" t="s">
        <v>3</v>
      </c>
      <c r="BU27" s="362"/>
      <c r="BV27" s="362"/>
      <c r="BW27" s="363"/>
      <c r="BX27" s="360" t="s">
        <v>2</v>
      </c>
      <c r="BY27" s="361"/>
      <c r="BZ27" s="361"/>
      <c r="CA27" s="361"/>
      <c r="CB27" s="361"/>
      <c r="CC27" s="361"/>
      <c r="CD27" s="369" t="s">
        <v>629</v>
      </c>
      <c r="CE27" s="369"/>
      <c r="CF27" s="369"/>
      <c r="CG27" s="362" t="s">
        <v>3</v>
      </c>
      <c r="CH27" s="362"/>
      <c r="CI27" s="362"/>
      <c r="CJ27" s="363"/>
      <c r="CK27" s="360" t="s">
        <v>2</v>
      </c>
      <c r="CL27" s="361"/>
      <c r="CM27" s="361"/>
      <c r="CN27" s="361"/>
      <c r="CO27" s="361"/>
      <c r="CP27" s="361"/>
      <c r="CQ27" s="369" t="s">
        <v>660</v>
      </c>
      <c r="CR27" s="369"/>
      <c r="CS27" s="369"/>
      <c r="CT27" s="362" t="s">
        <v>3</v>
      </c>
      <c r="CU27" s="362"/>
      <c r="CV27" s="362"/>
      <c r="CW27" s="363"/>
      <c r="CX27" s="249" t="s">
        <v>7</v>
      </c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245"/>
    </row>
    <row r="28" spans="1:114" ht="39" customHeight="1">
      <c r="A28" s="388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90"/>
      <c r="BF28" s="250"/>
      <c r="BG28" s="405"/>
      <c r="BH28" s="246"/>
      <c r="BI28" s="248"/>
      <c r="BJ28" s="250"/>
      <c r="BK28" s="366" t="s">
        <v>4</v>
      </c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8"/>
      <c r="BX28" s="366" t="s">
        <v>5</v>
      </c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8"/>
      <c r="CK28" s="366" t="s">
        <v>6</v>
      </c>
      <c r="CL28" s="367"/>
      <c r="CM28" s="367"/>
      <c r="CN28" s="367"/>
      <c r="CO28" s="367"/>
      <c r="CP28" s="367"/>
      <c r="CQ28" s="367"/>
      <c r="CR28" s="367"/>
      <c r="CS28" s="367"/>
      <c r="CT28" s="367"/>
      <c r="CU28" s="367"/>
      <c r="CV28" s="367"/>
      <c r="CW28" s="368"/>
      <c r="CX28" s="250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246"/>
    </row>
    <row r="29" spans="1:114" ht="10.5" thickBot="1">
      <c r="A29" s="345" t="s">
        <v>9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7"/>
      <c r="BF29" s="19" t="s">
        <v>10</v>
      </c>
      <c r="BG29" s="152" t="s">
        <v>11</v>
      </c>
      <c r="BH29" s="152" t="s">
        <v>12</v>
      </c>
      <c r="BI29" s="19" t="s">
        <v>13</v>
      </c>
      <c r="BJ29" s="157" t="s">
        <v>14</v>
      </c>
      <c r="BK29" s="345" t="s">
        <v>15</v>
      </c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7"/>
      <c r="BX29" s="345" t="s">
        <v>16</v>
      </c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7"/>
      <c r="CK29" s="345" t="s">
        <v>525</v>
      </c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345" t="s">
        <v>526</v>
      </c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7"/>
    </row>
    <row r="30" spans="1:114" ht="10.5" thickBot="1">
      <c r="A30" s="348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50"/>
      <c r="BF30" s="21"/>
      <c r="BG30" s="162"/>
      <c r="BH30" s="139"/>
      <c r="BI30" s="21"/>
      <c r="BJ30" s="158"/>
      <c r="BK30" s="351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3"/>
      <c r="BX30" s="351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3"/>
      <c r="CK30" s="351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3"/>
      <c r="CX30" s="354"/>
      <c r="CY30" s="355"/>
      <c r="CZ30" s="355"/>
      <c r="DA30" s="355"/>
      <c r="DB30" s="355"/>
      <c r="DC30" s="355"/>
      <c r="DD30" s="355"/>
      <c r="DE30" s="355"/>
      <c r="DF30" s="355"/>
      <c r="DG30" s="355"/>
      <c r="DH30" s="355"/>
      <c r="DI30" s="355"/>
      <c r="DJ30" s="356"/>
    </row>
    <row r="31" spans="1:114" ht="9.75">
      <c r="A31" s="337" t="s">
        <v>483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  <c r="BE31" s="338"/>
      <c r="BF31" s="215" t="s">
        <v>35</v>
      </c>
      <c r="BG31" s="216" t="s">
        <v>36</v>
      </c>
      <c r="BH31" s="213"/>
      <c r="BI31" s="217"/>
      <c r="BJ31" s="218" t="s">
        <v>36</v>
      </c>
      <c r="BK31" s="339">
        <f>BK33+BK38</f>
        <v>102463.93000000001</v>
      </c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1"/>
      <c r="BX31" s="342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4"/>
      <c r="CK31" s="342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4"/>
      <c r="CX31" s="357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9"/>
    </row>
    <row r="32" spans="1:114" ht="9.75">
      <c r="A32" s="335" t="s">
        <v>41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6"/>
      <c r="BF32" s="128"/>
      <c r="BG32" s="20"/>
      <c r="BH32" s="138"/>
      <c r="BI32" s="20"/>
      <c r="BJ32" s="154"/>
      <c r="BK32" s="332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4"/>
      <c r="BX32" s="332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4"/>
      <c r="CK32" s="332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4"/>
      <c r="CX32" s="253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5"/>
    </row>
    <row r="33" spans="1:114" ht="20.25" customHeight="1">
      <c r="A33" s="329" t="s">
        <v>179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1"/>
      <c r="BF33" s="128"/>
      <c r="BG33" s="20" t="s">
        <v>554</v>
      </c>
      <c r="BH33" s="138" t="s">
        <v>558</v>
      </c>
      <c r="BI33" s="20" t="s">
        <v>559</v>
      </c>
      <c r="BJ33" s="20" t="s">
        <v>56</v>
      </c>
      <c r="BK33" s="332">
        <v>101950.11</v>
      </c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4"/>
      <c r="BX33" s="332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4"/>
      <c r="CK33" s="332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4"/>
      <c r="CX33" s="253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5"/>
    </row>
    <row r="34" spans="1:114" ht="9.75" hidden="1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  <c r="BF34" s="143"/>
      <c r="BG34" s="20" t="s">
        <v>554</v>
      </c>
      <c r="BH34" s="138"/>
      <c r="BI34" s="144"/>
      <c r="BJ34" s="20" t="s">
        <v>56</v>
      </c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3"/>
    </row>
    <row r="35" spans="1:114" ht="9.75" hidden="1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6"/>
      <c r="BF35" s="143"/>
      <c r="BG35" s="20" t="s">
        <v>554</v>
      </c>
      <c r="BH35" s="156"/>
      <c r="BI35" s="144"/>
      <c r="BJ35" s="20" t="s">
        <v>56</v>
      </c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3"/>
    </row>
    <row r="36" spans="1:114" ht="9.75" hidden="1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6"/>
      <c r="BF36" s="143"/>
      <c r="BG36" s="20" t="s">
        <v>554</v>
      </c>
      <c r="BH36" s="156"/>
      <c r="BI36" s="144"/>
      <c r="BJ36" s="20" t="s">
        <v>56</v>
      </c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3"/>
    </row>
    <row r="37" spans="1:114" ht="9.75" hidden="1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6"/>
      <c r="BF37" s="143"/>
      <c r="BG37" s="20" t="s">
        <v>554</v>
      </c>
      <c r="BH37" s="142"/>
      <c r="BI37" s="144"/>
      <c r="BJ37" s="20" t="s">
        <v>56</v>
      </c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3"/>
    </row>
    <row r="38" spans="1:114" ht="9.75">
      <c r="A38" s="325" t="s">
        <v>162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  <c r="BF38" s="143"/>
      <c r="BG38" s="144" t="s">
        <v>554</v>
      </c>
      <c r="BH38" s="138" t="s">
        <v>564</v>
      </c>
      <c r="BI38" s="144" t="s">
        <v>563</v>
      </c>
      <c r="BJ38" s="159" t="s">
        <v>56</v>
      </c>
      <c r="BK38" s="241">
        <v>513.82</v>
      </c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3"/>
    </row>
    <row r="39" spans="1:114" ht="9.75">
      <c r="A39" s="325" t="s">
        <v>484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6"/>
      <c r="BF39" s="143" t="s">
        <v>37</v>
      </c>
      <c r="BG39" s="144" t="s">
        <v>36</v>
      </c>
      <c r="BH39" s="138"/>
      <c r="BI39" s="144"/>
      <c r="BJ39" s="159" t="s">
        <v>36</v>
      </c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3"/>
    </row>
    <row r="40" spans="1:114" ht="9.75">
      <c r="A40" s="325" t="s">
        <v>41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  <c r="BF40" s="143"/>
      <c r="BG40" s="144"/>
      <c r="BH40" s="138"/>
      <c r="BI40" s="144"/>
      <c r="BJ40" s="159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3"/>
    </row>
    <row r="41" spans="1:114" ht="9.75">
      <c r="A41" s="287" t="s">
        <v>38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8"/>
      <c r="BF41" s="211" t="s">
        <v>39</v>
      </c>
      <c r="BG41" s="212" t="s">
        <v>36</v>
      </c>
      <c r="BH41" s="213"/>
      <c r="BI41" s="212"/>
      <c r="BJ41" s="214" t="s">
        <v>36</v>
      </c>
      <c r="BK41" s="289">
        <f>BK45+BK60+BK65+BK69</f>
        <v>11088736.95</v>
      </c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>
        <f>BX45++BX60+BX65+BX69</f>
        <v>11789998</v>
      </c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>
        <f>CK45++CK60+CK65+CK69</f>
        <v>11806341</v>
      </c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327"/>
      <c r="CY41" s="327"/>
      <c r="CZ41" s="327"/>
      <c r="DA41" s="327"/>
      <c r="DB41" s="327"/>
      <c r="DC41" s="327"/>
      <c r="DD41" s="327"/>
      <c r="DE41" s="327"/>
      <c r="DF41" s="327"/>
      <c r="DG41" s="327"/>
      <c r="DH41" s="327"/>
      <c r="DI41" s="327"/>
      <c r="DJ41" s="328"/>
    </row>
    <row r="42" spans="1:114" ht="29.25" customHeight="1" hidden="1">
      <c r="A42" s="320" t="s">
        <v>545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2"/>
      <c r="BF42" s="146" t="s">
        <v>42</v>
      </c>
      <c r="BG42" s="149" t="s">
        <v>36</v>
      </c>
      <c r="BH42" s="138"/>
      <c r="BI42" s="144" t="s">
        <v>238</v>
      </c>
      <c r="BJ42" s="160" t="s">
        <v>36</v>
      </c>
      <c r="BK42" s="241">
        <f>BK43+BK44</f>
        <v>0</v>
      </c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>
        <f>BX43+BX44</f>
        <v>0</v>
      </c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>
        <f>CK43+CK44</f>
        <v>0</v>
      </c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3"/>
    </row>
    <row r="43" spans="1:114" ht="24" customHeight="1" hidden="1">
      <c r="A43" s="264" t="s">
        <v>546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6"/>
      <c r="BF43" s="143" t="s">
        <v>547</v>
      </c>
      <c r="BG43" s="160" t="s">
        <v>40</v>
      </c>
      <c r="BH43" s="149"/>
      <c r="BI43" s="144"/>
      <c r="BJ43" s="149" t="s">
        <v>539</v>
      </c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3"/>
    </row>
    <row r="44" spans="1:114" ht="17.25" customHeight="1" hidden="1">
      <c r="A44" s="264" t="s">
        <v>553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6"/>
      <c r="BF44" s="143" t="s">
        <v>548</v>
      </c>
      <c r="BG44" s="160" t="s">
        <v>40</v>
      </c>
      <c r="BH44" s="149"/>
      <c r="BI44" s="144"/>
      <c r="BJ44" s="149" t="s">
        <v>549</v>
      </c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3"/>
    </row>
    <row r="45" spans="1:114" ht="19.5" customHeight="1">
      <c r="A45" s="294" t="s">
        <v>43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6"/>
      <c r="BF45" s="208" t="s">
        <v>44</v>
      </c>
      <c r="BG45" s="221"/>
      <c r="BH45" s="209"/>
      <c r="BI45" s="209"/>
      <c r="BJ45" s="209" t="s">
        <v>36</v>
      </c>
      <c r="BK45" s="270">
        <f>SUM(BK50:BW54)</f>
        <v>11002231</v>
      </c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>
        <f>SUM(BX50:CJ54)</f>
        <v>11784998</v>
      </c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>
        <f>SUM(CK50:CW54)</f>
        <v>11801341</v>
      </c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3"/>
    </row>
    <row r="46" spans="1:114" ht="9.75">
      <c r="A46" s="264" t="s">
        <v>155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6"/>
      <c r="BF46" s="143" t="s">
        <v>46</v>
      </c>
      <c r="BG46" s="161"/>
      <c r="BH46" s="149"/>
      <c r="BI46" s="144"/>
      <c r="BJ46" s="149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3"/>
    </row>
    <row r="47" spans="1:114" ht="22.5" customHeight="1" hidden="1">
      <c r="A47" s="264" t="s">
        <v>168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6"/>
      <c r="BF47" s="143" t="s">
        <v>158</v>
      </c>
      <c r="BG47" s="160" t="s">
        <v>45</v>
      </c>
      <c r="BH47" s="149"/>
      <c r="BI47" s="144"/>
      <c r="BJ47" s="149" t="s">
        <v>64</v>
      </c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3"/>
    </row>
    <row r="48" spans="1:114" ht="22.5" customHeight="1" hidden="1">
      <c r="A48" s="264" t="s">
        <v>179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6"/>
      <c r="BF48" s="143" t="s">
        <v>159</v>
      </c>
      <c r="BG48" s="160" t="s">
        <v>45</v>
      </c>
      <c r="BH48" s="149"/>
      <c r="BI48" s="144"/>
      <c r="BJ48" s="149" t="s">
        <v>64</v>
      </c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3"/>
    </row>
    <row r="49" spans="1:114" ht="12.75" customHeight="1" hidden="1">
      <c r="A49" s="264" t="s">
        <v>516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6"/>
      <c r="BF49" s="143" t="s">
        <v>160</v>
      </c>
      <c r="BG49" s="160" t="s">
        <v>45</v>
      </c>
      <c r="BH49" s="149"/>
      <c r="BI49" s="144" t="s">
        <v>238</v>
      </c>
      <c r="BJ49" s="149" t="s">
        <v>64</v>
      </c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3"/>
    </row>
    <row r="50" spans="1:114" ht="21" customHeight="1">
      <c r="A50" s="297" t="s">
        <v>633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9"/>
      <c r="BF50" s="143" t="s">
        <v>158</v>
      </c>
      <c r="BG50" s="160" t="s">
        <v>45</v>
      </c>
      <c r="BH50" s="163" t="s">
        <v>566</v>
      </c>
      <c r="BI50" s="163" t="s">
        <v>567</v>
      </c>
      <c r="BJ50" s="163" t="s">
        <v>64</v>
      </c>
      <c r="BK50" s="241">
        <v>8238024</v>
      </c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>
        <v>8731937</v>
      </c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>
        <v>8731937</v>
      </c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3"/>
    </row>
    <row r="51" spans="1:114" ht="21" customHeight="1">
      <c r="A51" s="297" t="s">
        <v>634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9"/>
      <c r="BF51" s="143" t="s">
        <v>159</v>
      </c>
      <c r="BG51" s="160" t="s">
        <v>45</v>
      </c>
      <c r="BH51" s="163" t="s">
        <v>568</v>
      </c>
      <c r="BI51" s="163" t="s">
        <v>569</v>
      </c>
      <c r="BJ51" s="163" t="s">
        <v>64</v>
      </c>
      <c r="BK51" s="241">
        <v>874207</v>
      </c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>
        <v>1163061</v>
      </c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>
        <v>1179404</v>
      </c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3"/>
    </row>
    <row r="52" spans="1:114" ht="12.75" customHeight="1">
      <c r="A52" s="264" t="s">
        <v>156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6"/>
      <c r="BF52" s="143" t="s">
        <v>160</v>
      </c>
      <c r="BG52" s="160" t="s">
        <v>45</v>
      </c>
      <c r="BH52" s="163" t="s">
        <v>562</v>
      </c>
      <c r="BI52" s="144" t="s">
        <v>563</v>
      </c>
      <c r="BJ52" s="149" t="s">
        <v>64</v>
      </c>
      <c r="BK52" s="241">
        <v>1800000</v>
      </c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77">
        <v>1800000</v>
      </c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9"/>
      <c r="CK52" s="241">
        <v>1800000</v>
      </c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3"/>
    </row>
    <row r="53" spans="1:114" ht="12.75" customHeight="1">
      <c r="A53" s="264" t="s">
        <v>544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6"/>
      <c r="BF53" s="143" t="s">
        <v>161</v>
      </c>
      <c r="BG53" s="160" t="s">
        <v>45</v>
      </c>
      <c r="BH53" s="232" t="s">
        <v>565</v>
      </c>
      <c r="BI53" s="144" t="s">
        <v>563</v>
      </c>
      <c r="BJ53" s="232" t="s">
        <v>65</v>
      </c>
      <c r="BK53" s="241">
        <v>90000</v>
      </c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>
        <v>90000</v>
      </c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>
        <v>90000</v>
      </c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3"/>
    </row>
    <row r="54" spans="1:114" ht="12.75" customHeight="1">
      <c r="A54" s="264" t="s">
        <v>544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6"/>
      <c r="BF54" s="143" t="s">
        <v>161</v>
      </c>
      <c r="BG54" s="160" t="s">
        <v>45</v>
      </c>
      <c r="BH54" s="163" t="s">
        <v>565</v>
      </c>
      <c r="BI54" s="144" t="s">
        <v>563</v>
      </c>
      <c r="BJ54" s="232" t="s">
        <v>647</v>
      </c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3"/>
    </row>
    <row r="55" spans="1:114" ht="33" customHeight="1" hidden="1">
      <c r="A55" s="264" t="s">
        <v>157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6"/>
      <c r="BF55" s="143" t="s">
        <v>527</v>
      </c>
      <c r="BG55" s="160" t="s">
        <v>45</v>
      </c>
      <c r="BH55" s="149"/>
      <c r="BI55" s="144" t="s">
        <v>238</v>
      </c>
      <c r="BJ55" s="149" t="s">
        <v>540</v>
      </c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3"/>
    </row>
    <row r="56" spans="1:114" ht="12.75" customHeight="1" hidden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6"/>
      <c r="BF56" s="143"/>
      <c r="BG56" s="161"/>
      <c r="BH56" s="149"/>
      <c r="BI56" s="144"/>
      <c r="BJ56" s="149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3"/>
    </row>
    <row r="57" spans="1:114" ht="12.75" customHeight="1" hidden="1">
      <c r="A57" s="320" t="s">
        <v>47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2"/>
      <c r="BF57" s="146" t="s">
        <v>48</v>
      </c>
      <c r="BG57" s="161"/>
      <c r="BH57" s="149"/>
      <c r="BI57" s="144"/>
      <c r="BJ57" s="149" t="s">
        <v>36</v>
      </c>
      <c r="BK57" s="323">
        <f>BK58</f>
        <v>0</v>
      </c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>
        <f>BX58</f>
        <v>0</v>
      </c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>
        <f>CK58</f>
        <v>0</v>
      </c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324"/>
    </row>
    <row r="58" spans="1:114" ht="14.25" customHeight="1" hidden="1">
      <c r="A58" s="300" t="s">
        <v>41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1"/>
      <c r="BF58" s="302" t="s">
        <v>50</v>
      </c>
      <c r="BG58" s="316" t="s">
        <v>49</v>
      </c>
      <c r="BH58" s="400"/>
      <c r="BI58" s="400"/>
      <c r="BJ58" s="400" t="s">
        <v>541</v>
      </c>
      <c r="BK58" s="304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6"/>
      <c r="BX58" s="304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6"/>
      <c r="CK58" s="304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6"/>
      <c r="CX58" s="310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2"/>
    </row>
    <row r="59" spans="1:114" ht="12.75" customHeight="1" hidden="1">
      <c r="A59" s="318" t="s">
        <v>542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9"/>
      <c r="BF59" s="303"/>
      <c r="BG59" s="317"/>
      <c r="BH59" s="400"/>
      <c r="BI59" s="400"/>
      <c r="BJ59" s="400"/>
      <c r="BK59" s="307"/>
      <c r="BL59" s="308"/>
      <c r="BM59" s="308"/>
      <c r="BN59" s="308"/>
      <c r="BO59" s="308"/>
      <c r="BP59" s="308"/>
      <c r="BQ59" s="308"/>
      <c r="BR59" s="308"/>
      <c r="BS59" s="308"/>
      <c r="BT59" s="308"/>
      <c r="BU59" s="308"/>
      <c r="BV59" s="308"/>
      <c r="BW59" s="309"/>
      <c r="BX59" s="307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9"/>
      <c r="CK59" s="307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9"/>
      <c r="CX59" s="313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5"/>
    </row>
    <row r="60" spans="1:114" ht="12.75" customHeight="1">
      <c r="A60" s="294" t="s">
        <v>517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6"/>
      <c r="BF60" s="208" t="s">
        <v>518</v>
      </c>
      <c r="BG60" s="221"/>
      <c r="BH60" s="209"/>
      <c r="BI60" s="209"/>
      <c r="BJ60" s="209" t="s">
        <v>36</v>
      </c>
      <c r="BK60" s="270">
        <f>SUM(BK62)</f>
        <v>5000</v>
      </c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>
        <f>SUM(BX62)</f>
        <v>5000</v>
      </c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>
        <f>SUM(CK62)</f>
        <v>5000</v>
      </c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3"/>
    </row>
    <row r="61" spans="1:114" ht="12.75" customHeight="1">
      <c r="A61" s="265" t="s">
        <v>41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6"/>
      <c r="BF61" s="143"/>
      <c r="BG61" s="161"/>
      <c r="BH61" s="149"/>
      <c r="BI61" s="144"/>
      <c r="BJ61" s="149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3"/>
    </row>
    <row r="62" spans="1:114" ht="12.75" customHeight="1">
      <c r="A62" s="264" t="s">
        <v>162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6"/>
      <c r="BF62" s="143" t="s">
        <v>165</v>
      </c>
      <c r="BG62" s="160" t="s">
        <v>521</v>
      </c>
      <c r="BH62" s="163" t="s">
        <v>564</v>
      </c>
      <c r="BI62" s="144" t="s">
        <v>563</v>
      </c>
      <c r="BJ62" s="149" t="s">
        <v>543</v>
      </c>
      <c r="BK62" s="277">
        <v>5000</v>
      </c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9"/>
      <c r="BX62" s="277">
        <v>5000</v>
      </c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9"/>
      <c r="CK62" s="241">
        <v>5000</v>
      </c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3"/>
    </row>
    <row r="63" spans="1:114" ht="12.75" customHeight="1" hidden="1">
      <c r="A63" s="264" t="s">
        <v>163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6"/>
      <c r="BF63" s="143" t="s">
        <v>166</v>
      </c>
      <c r="BG63" s="160" t="s">
        <v>521</v>
      </c>
      <c r="BH63" s="149"/>
      <c r="BI63" s="144" t="s">
        <v>238</v>
      </c>
      <c r="BJ63" s="149" t="s">
        <v>543</v>
      </c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3"/>
    </row>
    <row r="64" spans="1:114" ht="12.75" customHeight="1" hidden="1">
      <c r="A64" s="264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6"/>
      <c r="BF64" s="143" t="s">
        <v>167</v>
      </c>
      <c r="BG64" s="160" t="s">
        <v>521</v>
      </c>
      <c r="BH64" s="149"/>
      <c r="BI64" s="144" t="s">
        <v>238</v>
      </c>
      <c r="BJ64" s="149" t="s">
        <v>543</v>
      </c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3"/>
    </row>
    <row r="65" spans="1:114" ht="12.75" customHeight="1">
      <c r="A65" s="294" t="s">
        <v>51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6"/>
      <c r="BF65" s="208" t="s">
        <v>52</v>
      </c>
      <c r="BG65" s="222"/>
      <c r="BH65" s="223"/>
      <c r="BI65" s="209"/>
      <c r="BJ65" s="223" t="s">
        <v>36</v>
      </c>
      <c r="BK65" s="270">
        <f>SUM(BK67:BW68)</f>
        <v>81505.95</v>
      </c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>
        <f>SUM(BX67)</f>
        <v>0</v>
      </c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>
        <f>SUM(CK67)</f>
        <v>0</v>
      </c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>
        <f>SUM(CX67)</f>
        <v>0</v>
      </c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</row>
    <row r="66" spans="1:114" ht="12.75" customHeight="1">
      <c r="A66" s="274" t="s">
        <v>80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5"/>
      <c r="BF66" s="143" t="s">
        <v>519</v>
      </c>
      <c r="BG66" s="160"/>
      <c r="BH66" s="149"/>
      <c r="BI66" s="149"/>
      <c r="BJ66" s="149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3"/>
    </row>
    <row r="67" spans="1:114" ht="12.75" customHeight="1">
      <c r="A67" s="274" t="s">
        <v>570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5"/>
      <c r="BF67" s="143" t="s">
        <v>520</v>
      </c>
      <c r="BG67" s="160" t="s">
        <v>521</v>
      </c>
      <c r="BH67" s="235" t="s">
        <v>654</v>
      </c>
      <c r="BI67" s="235" t="s">
        <v>655</v>
      </c>
      <c r="BJ67" s="149" t="s">
        <v>522</v>
      </c>
      <c r="BK67" s="241">
        <v>81505.95</v>
      </c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3"/>
    </row>
    <row r="68" spans="1:114" ht="12.75" customHeight="1">
      <c r="A68" s="274" t="s">
        <v>570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5"/>
      <c r="BF68" s="143" t="s">
        <v>520</v>
      </c>
      <c r="BG68" s="160" t="s">
        <v>521</v>
      </c>
      <c r="BH68" s="224" t="s">
        <v>639</v>
      </c>
      <c r="BI68" s="224" t="s">
        <v>640</v>
      </c>
      <c r="BJ68" s="224" t="s">
        <v>522</v>
      </c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3"/>
    </row>
    <row r="69" spans="1:114" ht="9.75">
      <c r="A69" s="294" t="s">
        <v>482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6"/>
      <c r="BF69" s="208" t="s">
        <v>53</v>
      </c>
      <c r="BG69" s="210" t="s">
        <v>36</v>
      </c>
      <c r="BH69" s="209"/>
      <c r="BI69" s="209"/>
      <c r="BJ69" s="209"/>
      <c r="BK69" s="270">
        <f>BK71</f>
        <v>0</v>
      </c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>
        <f>BX72</f>
        <v>0</v>
      </c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>
        <f>CK72</f>
        <v>0</v>
      </c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92" t="str">
        <f>CX71</f>
        <v>х</v>
      </c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3"/>
    </row>
    <row r="70" spans="1:114" ht="9.75">
      <c r="A70" s="264" t="s">
        <v>54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6"/>
      <c r="BF70" s="143" t="s">
        <v>55</v>
      </c>
      <c r="BG70" s="160" t="s">
        <v>56</v>
      </c>
      <c r="BH70" s="202"/>
      <c r="BI70" s="144"/>
      <c r="BJ70" s="202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  <c r="CU70" s="241"/>
      <c r="CV70" s="241"/>
      <c r="CW70" s="241"/>
      <c r="CX70" s="242" t="s">
        <v>36</v>
      </c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3"/>
    </row>
    <row r="71" spans="1:114" ht="9.75">
      <c r="A71" s="264" t="s">
        <v>622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6"/>
      <c r="BF71" s="143" t="s">
        <v>623</v>
      </c>
      <c r="BG71" s="160" t="s">
        <v>56</v>
      </c>
      <c r="BH71" s="202" t="s">
        <v>624</v>
      </c>
      <c r="BI71" s="144" t="s">
        <v>625</v>
      </c>
      <c r="BJ71" s="202" t="s">
        <v>56</v>
      </c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2" t="s">
        <v>36</v>
      </c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3"/>
    </row>
    <row r="72" spans="1:114" ht="9.75" hidden="1">
      <c r="A72" s="264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6"/>
      <c r="BF72" s="143"/>
      <c r="BG72" s="160"/>
      <c r="BH72" s="149"/>
      <c r="BI72" s="144"/>
      <c r="BJ72" s="149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2" t="s">
        <v>36</v>
      </c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3"/>
    </row>
    <row r="73" spans="1:114" ht="9.75">
      <c r="A73" s="287" t="s">
        <v>57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8"/>
      <c r="BF73" s="211" t="s">
        <v>58</v>
      </c>
      <c r="BG73" s="219" t="s">
        <v>36</v>
      </c>
      <c r="BH73" s="220"/>
      <c r="BI73" s="220"/>
      <c r="BJ73" s="220" t="s">
        <v>36</v>
      </c>
      <c r="BK73" s="289">
        <f>BK75+BK81+BK104+BK111+BK118+BK121+BK128+BK133+BK137</f>
        <v>11191200.88448</v>
      </c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>
        <f>BX75+BX81+BX104+BX111+BX118+BX121+BX128+BX133+BX137</f>
        <v>11789998</v>
      </c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>
        <f>CK75+CK81+CK104+CK111+CK118+CK121+CK128+CK133+CK137</f>
        <v>11806341</v>
      </c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90" t="s">
        <v>36</v>
      </c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1"/>
    </row>
    <row r="74" spans="1:114" ht="9.75">
      <c r="A74" s="236" t="s">
        <v>41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8"/>
      <c r="BF74" s="143"/>
      <c r="BG74" s="160"/>
      <c r="BH74" s="149"/>
      <c r="BI74" s="144"/>
      <c r="BJ74" s="203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2" t="s">
        <v>36</v>
      </c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3"/>
    </row>
    <row r="75" spans="1:114" ht="27" customHeight="1">
      <c r="A75" s="281" t="s">
        <v>241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3"/>
      <c r="BF75" s="208" t="s">
        <v>59</v>
      </c>
      <c r="BG75" s="222" t="s">
        <v>36</v>
      </c>
      <c r="BH75" s="223"/>
      <c r="BI75" s="223"/>
      <c r="BJ75" s="223" t="s">
        <v>36</v>
      </c>
      <c r="BK75" s="284">
        <f>BK76+BK77+BK78+BK79+BK80</f>
        <v>8238024.004480001</v>
      </c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6"/>
      <c r="BX75" s="284">
        <f>BX76+BX77+BX78+BX79</f>
        <v>8731937</v>
      </c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6"/>
      <c r="CK75" s="284">
        <f>CK76+CK77+CK78+CK79</f>
        <v>8731937</v>
      </c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6"/>
      <c r="CX75" s="251" t="s">
        <v>36</v>
      </c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2"/>
    </row>
    <row r="76" spans="1:114" ht="21.75" customHeight="1">
      <c r="A76" s="236" t="s">
        <v>168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8"/>
      <c r="BF76" s="143" t="s">
        <v>60</v>
      </c>
      <c r="BG76" s="160" t="s">
        <v>61</v>
      </c>
      <c r="BH76" s="163" t="s">
        <v>566</v>
      </c>
      <c r="BI76" s="144" t="s">
        <v>567</v>
      </c>
      <c r="BJ76" s="149" t="s">
        <v>169</v>
      </c>
      <c r="BK76" s="241">
        <f>'Расчеты (обосн) обл.бюд'!J24</f>
        <v>6232691.24</v>
      </c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>
        <v>6706556.84</v>
      </c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>
        <v>6706556.84</v>
      </c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2" t="s">
        <v>36</v>
      </c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3"/>
    </row>
    <row r="77" spans="1:114" ht="21.75" customHeight="1">
      <c r="A77" s="236" t="s">
        <v>168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8"/>
      <c r="BF77" s="143" t="s">
        <v>180</v>
      </c>
      <c r="BG77" s="160" t="s">
        <v>63</v>
      </c>
      <c r="BH77" s="163" t="s">
        <v>566</v>
      </c>
      <c r="BI77" s="144" t="s">
        <v>567</v>
      </c>
      <c r="BJ77" s="149" t="s">
        <v>172</v>
      </c>
      <c r="BK77" s="241">
        <f>'Расчеты (обосн) обл.бюд'!J37</f>
        <v>1891332.76448</v>
      </c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>
        <v>2025380.16</v>
      </c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>
        <v>2025380.16</v>
      </c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2" t="s">
        <v>36</v>
      </c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3"/>
    </row>
    <row r="78" spans="1:114" ht="21.75" customHeight="1">
      <c r="A78" s="236" t="s">
        <v>168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8"/>
      <c r="BF78" s="143" t="s">
        <v>181</v>
      </c>
      <c r="BG78" s="160" t="s">
        <v>61</v>
      </c>
      <c r="BH78" s="163" t="s">
        <v>566</v>
      </c>
      <c r="BI78" s="144" t="s">
        <v>567</v>
      </c>
      <c r="BJ78" s="163" t="s">
        <v>572</v>
      </c>
      <c r="BK78" s="241">
        <f>'Расчеты (обосн) обл.бюд'!J49</f>
        <v>30000</v>
      </c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2" t="s">
        <v>36</v>
      </c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3"/>
    </row>
    <row r="79" spans="1:114" ht="21.75" customHeight="1">
      <c r="A79" s="236" t="s">
        <v>168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8"/>
      <c r="BF79" s="143" t="s">
        <v>182</v>
      </c>
      <c r="BG79" s="160" t="s">
        <v>79</v>
      </c>
      <c r="BH79" s="201" t="s">
        <v>566</v>
      </c>
      <c r="BI79" s="144" t="s">
        <v>567</v>
      </c>
      <c r="BJ79" s="201" t="s">
        <v>177</v>
      </c>
      <c r="BK79" s="241">
        <f>'Расчеты (обосн) обл.бюд'!J68</f>
        <v>84000</v>
      </c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2" t="s">
        <v>36</v>
      </c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3"/>
    </row>
    <row r="80" spans="1:114" ht="21.75" customHeight="1">
      <c r="A80" s="236" t="s">
        <v>168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8"/>
      <c r="BF80" s="143" t="s">
        <v>183</v>
      </c>
      <c r="BG80" s="160" t="s">
        <v>79</v>
      </c>
      <c r="BH80" s="225" t="s">
        <v>566</v>
      </c>
      <c r="BI80" s="144" t="s">
        <v>567</v>
      </c>
      <c r="BJ80" s="163" t="s">
        <v>176</v>
      </c>
      <c r="BK80" s="241">
        <f>'Расчеты (обосн) обл.бюд'!J59</f>
        <v>0</v>
      </c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2" t="s">
        <v>36</v>
      </c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3"/>
    </row>
    <row r="81" spans="1:114" ht="33.75" customHeight="1">
      <c r="A81" s="281" t="s">
        <v>240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3"/>
      <c r="BF81" s="208" t="s">
        <v>66</v>
      </c>
      <c r="BG81" s="222" t="s">
        <v>36</v>
      </c>
      <c r="BH81" s="223"/>
      <c r="BI81" s="223"/>
      <c r="BJ81" s="223" t="s">
        <v>36</v>
      </c>
      <c r="BK81" s="270">
        <f>SUM(BK82:BW103)</f>
        <v>976157.11</v>
      </c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>
        <f>SUM(BX82:CJ103)</f>
        <v>1163061</v>
      </c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>
        <f>SUM(CK82:CW103)</f>
        <v>1179404</v>
      </c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51" t="s">
        <v>36</v>
      </c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2"/>
    </row>
    <row r="82" spans="1:114" ht="21.75" customHeight="1" hidden="1">
      <c r="A82" s="236" t="s">
        <v>179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8"/>
      <c r="BF82" s="143" t="s">
        <v>67</v>
      </c>
      <c r="BG82" s="160" t="s">
        <v>61</v>
      </c>
      <c r="BH82" s="149"/>
      <c r="BI82" s="144"/>
      <c r="BJ82" s="149" t="s">
        <v>169</v>
      </c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2" t="s">
        <v>36</v>
      </c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  <c r="DI82" s="242"/>
      <c r="DJ82" s="243"/>
    </row>
    <row r="83" spans="1:114" ht="21.75" customHeight="1" hidden="1">
      <c r="A83" s="236" t="s">
        <v>179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8"/>
      <c r="BF83" s="143" t="s">
        <v>68</v>
      </c>
      <c r="BG83" s="160" t="s">
        <v>62</v>
      </c>
      <c r="BH83" s="149"/>
      <c r="BI83" s="144"/>
      <c r="BJ83" s="149" t="s">
        <v>170</v>
      </c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2" t="s">
        <v>36</v>
      </c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3"/>
    </row>
    <row r="84" spans="1:114" ht="21.75" customHeight="1" hidden="1">
      <c r="A84" s="236" t="s">
        <v>179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8"/>
      <c r="BF84" s="143" t="s">
        <v>191</v>
      </c>
      <c r="BG84" s="160" t="s">
        <v>63</v>
      </c>
      <c r="BH84" s="149"/>
      <c r="BI84" s="144"/>
      <c r="BJ84" s="149" t="s">
        <v>172</v>
      </c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2" t="s">
        <v>36</v>
      </c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  <c r="DI84" s="242"/>
      <c r="DJ84" s="243"/>
    </row>
    <row r="85" spans="1:114" ht="21.75" customHeight="1">
      <c r="A85" s="236" t="s">
        <v>179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8"/>
      <c r="BF85" s="143" t="s">
        <v>192</v>
      </c>
      <c r="BG85" s="160" t="s">
        <v>79</v>
      </c>
      <c r="BH85" s="163" t="s">
        <v>568</v>
      </c>
      <c r="BI85" s="144" t="s">
        <v>569</v>
      </c>
      <c r="BJ85" s="149" t="s">
        <v>173</v>
      </c>
      <c r="BK85" s="241">
        <f>'Расчеты (обосн) местн.б'!J32</f>
        <v>22900</v>
      </c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>
        <v>22900</v>
      </c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>
        <v>22900</v>
      </c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2" t="s">
        <v>36</v>
      </c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3"/>
    </row>
    <row r="86" spans="1:114" ht="21.75" customHeight="1" hidden="1">
      <c r="A86" s="236" t="s">
        <v>179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8"/>
      <c r="BF86" s="143" t="s">
        <v>193</v>
      </c>
      <c r="BG86" s="160" t="s">
        <v>79</v>
      </c>
      <c r="BH86" s="163" t="s">
        <v>568</v>
      </c>
      <c r="BI86" s="144" t="s">
        <v>569</v>
      </c>
      <c r="BJ86" s="149" t="s">
        <v>174</v>
      </c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2" t="s">
        <v>36</v>
      </c>
      <c r="CY86" s="242"/>
      <c r="CZ86" s="242"/>
      <c r="DA86" s="242"/>
      <c r="DB86" s="242"/>
      <c r="DC86" s="242"/>
      <c r="DD86" s="242"/>
      <c r="DE86" s="242"/>
      <c r="DF86" s="242"/>
      <c r="DG86" s="242"/>
      <c r="DH86" s="242"/>
      <c r="DI86" s="242"/>
      <c r="DJ86" s="243"/>
    </row>
    <row r="87" spans="1:114" ht="21.75" customHeight="1">
      <c r="A87" s="236" t="s">
        <v>179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8"/>
      <c r="BF87" s="143" t="s">
        <v>194</v>
      </c>
      <c r="BG87" s="160" t="s">
        <v>79</v>
      </c>
      <c r="BH87" s="163" t="s">
        <v>568</v>
      </c>
      <c r="BI87" s="144" t="s">
        <v>569</v>
      </c>
      <c r="BJ87" s="149" t="s">
        <v>184</v>
      </c>
      <c r="BK87" s="241">
        <f>'Расчеты (обосн) местн.б'!J40+'Расчеты (обосн) местн.б'!J41+'Расчеты (обосн) местн.б'!J42</f>
        <v>118945</v>
      </c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>
        <v>119000</v>
      </c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>
        <v>119000</v>
      </c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2" t="s">
        <v>36</v>
      </c>
      <c r="CY87" s="242"/>
      <c r="CZ87" s="242"/>
      <c r="DA87" s="242"/>
      <c r="DB87" s="242"/>
      <c r="DC87" s="242"/>
      <c r="DD87" s="242"/>
      <c r="DE87" s="242"/>
      <c r="DF87" s="242"/>
      <c r="DG87" s="242"/>
      <c r="DH87" s="242"/>
      <c r="DI87" s="242"/>
      <c r="DJ87" s="243"/>
    </row>
    <row r="88" spans="1:114" ht="21.75" customHeight="1">
      <c r="A88" s="236" t="s">
        <v>179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8"/>
      <c r="BF88" s="143" t="s">
        <v>194</v>
      </c>
      <c r="BG88" s="160" t="s">
        <v>631</v>
      </c>
      <c r="BH88" s="203" t="s">
        <v>568</v>
      </c>
      <c r="BI88" s="144" t="s">
        <v>569</v>
      </c>
      <c r="BJ88" s="203" t="s">
        <v>184</v>
      </c>
      <c r="BK88" s="241">
        <f>'Расчеты (обосн) местн.б'!J37+'Расчеты (обосн) местн.б'!J38+'Расчеты (обосн) местн.б'!J39</f>
        <v>455000</v>
      </c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>
        <v>445000</v>
      </c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>
        <v>461343</v>
      </c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2" t="s">
        <v>36</v>
      </c>
      <c r="CY88" s="242"/>
      <c r="CZ88" s="242"/>
      <c r="DA88" s="242"/>
      <c r="DB88" s="242"/>
      <c r="DC88" s="242"/>
      <c r="DD88" s="242"/>
      <c r="DE88" s="242"/>
      <c r="DF88" s="242"/>
      <c r="DG88" s="242"/>
      <c r="DH88" s="242"/>
      <c r="DI88" s="242"/>
      <c r="DJ88" s="243"/>
    </row>
    <row r="89" spans="1:114" ht="21.75" customHeight="1">
      <c r="A89" s="236" t="s">
        <v>179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8"/>
      <c r="BF89" s="143" t="s">
        <v>194</v>
      </c>
      <c r="BG89" s="160" t="s">
        <v>631</v>
      </c>
      <c r="BH89" s="163" t="s">
        <v>568</v>
      </c>
      <c r="BI89" s="144" t="s">
        <v>559</v>
      </c>
      <c r="BJ89" s="163" t="s">
        <v>184</v>
      </c>
      <c r="BK89" s="239">
        <f>'Расчеты (обосн) местн.б 2021'!J38</f>
        <v>30000</v>
      </c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2" t="s">
        <v>36</v>
      </c>
      <c r="CY89" s="242"/>
      <c r="CZ89" s="242"/>
      <c r="DA89" s="242"/>
      <c r="DB89" s="242"/>
      <c r="DC89" s="242"/>
      <c r="DD89" s="242"/>
      <c r="DE89" s="242"/>
      <c r="DF89" s="242"/>
      <c r="DG89" s="242"/>
      <c r="DH89" s="242"/>
      <c r="DI89" s="242"/>
      <c r="DJ89" s="243"/>
    </row>
    <row r="90" spans="1:114" ht="21.75" customHeight="1">
      <c r="A90" s="236" t="s">
        <v>179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8"/>
      <c r="BF90" s="143" t="s">
        <v>195</v>
      </c>
      <c r="BG90" s="160" t="s">
        <v>79</v>
      </c>
      <c r="BH90" s="163" t="s">
        <v>568</v>
      </c>
      <c r="BI90" s="144" t="s">
        <v>569</v>
      </c>
      <c r="BJ90" s="149" t="s">
        <v>175</v>
      </c>
      <c r="BK90" s="280">
        <f>'Расчеты (обосн) местн.б'!J74</f>
        <v>169933</v>
      </c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9"/>
      <c r="BX90" s="241">
        <v>250000</v>
      </c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>
        <v>250000</v>
      </c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2" t="s">
        <v>36</v>
      </c>
      <c r="CY90" s="242"/>
      <c r="CZ90" s="242"/>
      <c r="DA90" s="242"/>
      <c r="DB90" s="242"/>
      <c r="DC90" s="242"/>
      <c r="DD90" s="242"/>
      <c r="DE90" s="242"/>
      <c r="DF90" s="242"/>
      <c r="DG90" s="242"/>
      <c r="DH90" s="242"/>
      <c r="DI90" s="242"/>
      <c r="DJ90" s="243"/>
    </row>
    <row r="91" spans="1:114" ht="21.75" customHeight="1">
      <c r="A91" s="236" t="s">
        <v>179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8"/>
      <c r="BF91" s="143" t="s">
        <v>196</v>
      </c>
      <c r="BG91" s="160" t="s">
        <v>79</v>
      </c>
      <c r="BH91" s="163" t="s">
        <v>568</v>
      </c>
      <c r="BI91" s="144" t="s">
        <v>569</v>
      </c>
      <c r="BJ91" s="149" t="s">
        <v>171</v>
      </c>
      <c r="BK91" s="241">
        <f>'Расчеты (обосн) местн.б'!J88</f>
        <v>65600</v>
      </c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>
        <v>200000</v>
      </c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>
        <v>200000</v>
      </c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2" t="s">
        <v>36</v>
      </c>
      <c r="CY91" s="242"/>
      <c r="CZ91" s="242"/>
      <c r="DA91" s="242"/>
      <c r="DB91" s="242"/>
      <c r="DC91" s="242"/>
      <c r="DD91" s="242"/>
      <c r="DE91" s="242"/>
      <c r="DF91" s="242"/>
      <c r="DG91" s="242"/>
      <c r="DH91" s="242"/>
      <c r="DI91" s="242"/>
      <c r="DJ91" s="243"/>
    </row>
    <row r="92" spans="1:114" ht="21.75" customHeight="1" hidden="1">
      <c r="A92" s="236" t="s">
        <v>179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8"/>
      <c r="BF92" s="143" t="s">
        <v>197</v>
      </c>
      <c r="BG92" s="160" t="s">
        <v>79</v>
      </c>
      <c r="BH92" s="163" t="s">
        <v>568</v>
      </c>
      <c r="BI92" s="144" t="s">
        <v>569</v>
      </c>
      <c r="BJ92" s="149" t="s">
        <v>185</v>
      </c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2" t="s">
        <v>36</v>
      </c>
      <c r="CY92" s="242"/>
      <c r="CZ92" s="242"/>
      <c r="DA92" s="242"/>
      <c r="DB92" s="242"/>
      <c r="DC92" s="242"/>
      <c r="DD92" s="242"/>
      <c r="DE92" s="242"/>
      <c r="DF92" s="242"/>
      <c r="DG92" s="242"/>
      <c r="DH92" s="242"/>
      <c r="DI92" s="242"/>
      <c r="DJ92" s="243"/>
    </row>
    <row r="93" spans="1:114" ht="21.75" customHeight="1" hidden="1">
      <c r="A93" s="236" t="s">
        <v>179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8"/>
      <c r="BF93" s="143" t="s">
        <v>198</v>
      </c>
      <c r="BG93" s="160" t="s">
        <v>79</v>
      </c>
      <c r="BH93" s="163" t="s">
        <v>568</v>
      </c>
      <c r="BI93" s="144" t="s">
        <v>569</v>
      </c>
      <c r="BJ93" s="149" t="s">
        <v>186</v>
      </c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  <c r="CS93" s="241"/>
      <c r="CT93" s="241"/>
      <c r="CU93" s="241"/>
      <c r="CV93" s="241"/>
      <c r="CW93" s="241"/>
      <c r="CX93" s="242" t="s">
        <v>36</v>
      </c>
      <c r="CY93" s="242"/>
      <c r="CZ93" s="242"/>
      <c r="DA93" s="242"/>
      <c r="DB93" s="242"/>
      <c r="DC93" s="242"/>
      <c r="DD93" s="242"/>
      <c r="DE93" s="242"/>
      <c r="DF93" s="242"/>
      <c r="DG93" s="242"/>
      <c r="DH93" s="242"/>
      <c r="DI93" s="242"/>
      <c r="DJ93" s="243"/>
    </row>
    <row r="94" spans="1:114" ht="21.75" customHeight="1" hidden="1">
      <c r="A94" s="236" t="s">
        <v>179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8"/>
      <c r="BF94" s="143" t="s">
        <v>69</v>
      </c>
      <c r="BG94" s="160" t="s">
        <v>79</v>
      </c>
      <c r="BH94" s="163" t="s">
        <v>568</v>
      </c>
      <c r="BI94" s="144" t="s">
        <v>569</v>
      </c>
      <c r="BJ94" s="149" t="s">
        <v>176</v>
      </c>
      <c r="BK94" s="241">
        <f>'Расчеты (обосн) местн.б'!J120</f>
        <v>0</v>
      </c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1"/>
      <c r="CU94" s="241"/>
      <c r="CV94" s="241"/>
      <c r="CW94" s="241"/>
      <c r="CX94" s="242" t="s">
        <v>36</v>
      </c>
      <c r="CY94" s="242"/>
      <c r="CZ94" s="242"/>
      <c r="DA94" s="242"/>
      <c r="DB94" s="242"/>
      <c r="DC94" s="242"/>
      <c r="DD94" s="242"/>
      <c r="DE94" s="242"/>
      <c r="DF94" s="242"/>
      <c r="DG94" s="242"/>
      <c r="DH94" s="242"/>
      <c r="DI94" s="242"/>
      <c r="DJ94" s="243"/>
    </row>
    <row r="95" spans="1:114" ht="21.75" customHeight="1" hidden="1">
      <c r="A95" s="236" t="s">
        <v>179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8"/>
      <c r="BF95" s="143" t="s">
        <v>199</v>
      </c>
      <c r="BG95" s="160" t="s">
        <v>79</v>
      </c>
      <c r="BH95" s="163" t="s">
        <v>568</v>
      </c>
      <c r="BI95" s="144" t="s">
        <v>569</v>
      </c>
      <c r="BJ95" s="149" t="s">
        <v>187</v>
      </c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2" t="s">
        <v>36</v>
      </c>
      <c r="CY95" s="242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3"/>
    </row>
    <row r="96" spans="1:114" ht="21.75" customHeight="1" hidden="1">
      <c r="A96" s="236" t="s">
        <v>179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8"/>
      <c r="BF96" s="143" t="s">
        <v>200</v>
      </c>
      <c r="BG96" s="160" t="s">
        <v>79</v>
      </c>
      <c r="BH96" s="163" t="s">
        <v>568</v>
      </c>
      <c r="BI96" s="144" t="s">
        <v>569</v>
      </c>
      <c r="BJ96" s="149" t="s">
        <v>188</v>
      </c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2" t="s">
        <v>36</v>
      </c>
      <c r="CY96" s="242"/>
      <c r="CZ96" s="242"/>
      <c r="DA96" s="242"/>
      <c r="DB96" s="242"/>
      <c r="DC96" s="242"/>
      <c r="DD96" s="242"/>
      <c r="DE96" s="242"/>
      <c r="DF96" s="242"/>
      <c r="DG96" s="242"/>
      <c r="DH96" s="242"/>
      <c r="DI96" s="242"/>
      <c r="DJ96" s="243"/>
    </row>
    <row r="97" spans="1:114" ht="21.75" customHeight="1">
      <c r="A97" s="236" t="s">
        <v>179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8"/>
      <c r="BF97" s="143" t="s">
        <v>201</v>
      </c>
      <c r="BG97" s="160" t="s">
        <v>79</v>
      </c>
      <c r="BH97" s="163" t="s">
        <v>568</v>
      </c>
      <c r="BI97" s="144" t="s">
        <v>569</v>
      </c>
      <c r="BJ97" s="225" t="s">
        <v>645</v>
      </c>
      <c r="BK97" s="241">
        <f>'Расчеты (обосн) местн.б'!J155</f>
        <v>0</v>
      </c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2" t="s">
        <v>36</v>
      </c>
      <c r="CY97" s="242"/>
      <c r="CZ97" s="242"/>
      <c r="DA97" s="242"/>
      <c r="DB97" s="242"/>
      <c r="DC97" s="242"/>
      <c r="DD97" s="242"/>
      <c r="DE97" s="242"/>
      <c r="DF97" s="242"/>
      <c r="DG97" s="242"/>
      <c r="DH97" s="242"/>
      <c r="DI97" s="242"/>
      <c r="DJ97" s="243"/>
    </row>
    <row r="98" spans="1:114" ht="21.75" customHeight="1">
      <c r="A98" s="236" t="s">
        <v>179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8"/>
      <c r="BF98" s="143" t="s">
        <v>202</v>
      </c>
      <c r="BG98" s="160" t="s">
        <v>79</v>
      </c>
      <c r="BH98" s="163" t="s">
        <v>568</v>
      </c>
      <c r="BI98" s="144" t="s">
        <v>569</v>
      </c>
      <c r="BJ98" s="149" t="s">
        <v>177</v>
      </c>
      <c r="BK98" s="241">
        <f>'Расчеты (обосн) местн.б'!J181</f>
        <v>0</v>
      </c>
      <c r="BL98" s="241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>
        <v>84332</v>
      </c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1">
        <v>84332</v>
      </c>
      <c r="CL98" s="241"/>
      <c r="CM98" s="241"/>
      <c r="CN98" s="241"/>
      <c r="CO98" s="241"/>
      <c r="CP98" s="241"/>
      <c r="CQ98" s="241"/>
      <c r="CR98" s="241"/>
      <c r="CS98" s="241"/>
      <c r="CT98" s="241"/>
      <c r="CU98" s="241"/>
      <c r="CV98" s="241"/>
      <c r="CW98" s="241"/>
      <c r="CX98" s="242" t="s">
        <v>36</v>
      </c>
      <c r="CY98" s="242"/>
      <c r="CZ98" s="242"/>
      <c r="DA98" s="242"/>
      <c r="DB98" s="242"/>
      <c r="DC98" s="242"/>
      <c r="DD98" s="242"/>
      <c r="DE98" s="242"/>
      <c r="DF98" s="242"/>
      <c r="DG98" s="242"/>
      <c r="DH98" s="242"/>
      <c r="DI98" s="242"/>
      <c r="DJ98" s="243"/>
    </row>
    <row r="99" spans="1:114" ht="21.75" customHeight="1">
      <c r="A99" s="236" t="s">
        <v>179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8"/>
      <c r="BF99" s="143" t="s">
        <v>194</v>
      </c>
      <c r="BG99" s="160" t="s">
        <v>79</v>
      </c>
      <c r="BH99" s="203" t="s">
        <v>568</v>
      </c>
      <c r="BI99" s="144" t="s">
        <v>559</v>
      </c>
      <c r="BJ99" s="203" t="s">
        <v>177</v>
      </c>
      <c r="BK99" s="239">
        <f>'Расчеты (обосн) местн.б 2021'!J177</f>
        <v>57550.11</v>
      </c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2" t="s">
        <v>36</v>
      </c>
      <c r="CY99" s="242"/>
      <c r="CZ99" s="242"/>
      <c r="DA99" s="242"/>
      <c r="DB99" s="242"/>
      <c r="DC99" s="242"/>
      <c r="DD99" s="242"/>
      <c r="DE99" s="242"/>
      <c r="DF99" s="242"/>
      <c r="DG99" s="242"/>
      <c r="DH99" s="242"/>
      <c r="DI99" s="242"/>
      <c r="DJ99" s="243"/>
    </row>
    <row r="100" spans="1:114" ht="21.75" customHeight="1">
      <c r="A100" s="236" t="s">
        <v>179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8"/>
      <c r="BF100" s="143" t="s">
        <v>203</v>
      </c>
      <c r="BG100" s="160" t="s">
        <v>79</v>
      </c>
      <c r="BH100" s="226" t="s">
        <v>568</v>
      </c>
      <c r="BI100" s="144" t="s">
        <v>559</v>
      </c>
      <c r="BJ100" s="235" t="s">
        <v>171</v>
      </c>
      <c r="BK100" s="240">
        <f>'Расчеты (обосн) местн.б 2021'!J78</f>
        <v>14400</v>
      </c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1"/>
      <c r="CL100" s="241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2" t="s">
        <v>36</v>
      </c>
      <c r="CY100" s="242"/>
      <c r="CZ100" s="242"/>
      <c r="DA100" s="242"/>
      <c r="DB100" s="242"/>
      <c r="DC100" s="242"/>
      <c r="DD100" s="242"/>
      <c r="DE100" s="242"/>
      <c r="DF100" s="242"/>
      <c r="DG100" s="242"/>
      <c r="DH100" s="242"/>
      <c r="DI100" s="242"/>
      <c r="DJ100" s="243"/>
    </row>
    <row r="101" spans="1:114" ht="21.75" customHeight="1">
      <c r="A101" s="236" t="s">
        <v>179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8"/>
      <c r="BF101" s="143" t="s">
        <v>203</v>
      </c>
      <c r="BG101" s="160" t="s">
        <v>79</v>
      </c>
      <c r="BH101" s="163" t="s">
        <v>568</v>
      </c>
      <c r="BI101" s="144" t="s">
        <v>559</v>
      </c>
      <c r="BJ101" s="226" t="s">
        <v>176</v>
      </c>
      <c r="BK101" s="276">
        <v>0</v>
      </c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2" t="s">
        <v>36</v>
      </c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42"/>
      <c r="DI101" s="242"/>
      <c r="DJ101" s="243"/>
    </row>
    <row r="102" spans="1:114" ht="21.75" customHeight="1">
      <c r="A102" s="236" t="s">
        <v>179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8"/>
      <c r="BF102" s="143" t="s">
        <v>204</v>
      </c>
      <c r="BG102" s="160" t="s">
        <v>72</v>
      </c>
      <c r="BH102" s="204" t="s">
        <v>568</v>
      </c>
      <c r="BI102" s="144" t="s">
        <v>559</v>
      </c>
      <c r="BJ102" s="204" t="s">
        <v>190</v>
      </c>
      <c r="BK102" s="276">
        <v>0</v>
      </c>
      <c r="BL102" s="276"/>
      <c r="BM102" s="276"/>
      <c r="BN102" s="276"/>
      <c r="BO102" s="276"/>
      <c r="BP102" s="276"/>
      <c r="BQ102" s="276"/>
      <c r="BR102" s="276"/>
      <c r="BS102" s="276"/>
      <c r="BT102" s="276"/>
      <c r="BU102" s="276"/>
      <c r="BV102" s="276"/>
      <c r="BW102" s="276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2" t="s">
        <v>36</v>
      </c>
      <c r="CY102" s="242"/>
      <c r="CZ102" s="242"/>
      <c r="DA102" s="242"/>
      <c r="DB102" s="242"/>
      <c r="DC102" s="242"/>
      <c r="DD102" s="242"/>
      <c r="DE102" s="242"/>
      <c r="DF102" s="242"/>
      <c r="DG102" s="242"/>
      <c r="DH102" s="242"/>
      <c r="DI102" s="242"/>
      <c r="DJ102" s="243"/>
    </row>
    <row r="103" spans="1:114" ht="21.75" customHeight="1">
      <c r="A103" s="236" t="s">
        <v>179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8"/>
      <c r="BF103" s="143" t="s">
        <v>204</v>
      </c>
      <c r="BG103" s="160" t="s">
        <v>72</v>
      </c>
      <c r="BH103" s="163" t="s">
        <v>568</v>
      </c>
      <c r="BI103" s="144" t="s">
        <v>569</v>
      </c>
      <c r="BJ103" s="149" t="s">
        <v>190</v>
      </c>
      <c r="BK103" s="277">
        <f>'Расчеты (обосн) местн.б'!J104</f>
        <v>41829</v>
      </c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9"/>
      <c r="BX103" s="277">
        <v>41829</v>
      </c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9"/>
      <c r="CK103" s="277">
        <v>41829</v>
      </c>
      <c r="CL103" s="278"/>
      <c r="CM103" s="278"/>
      <c r="CN103" s="278"/>
      <c r="CO103" s="278"/>
      <c r="CP103" s="278"/>
      <c r="CQ103" s="278"/>
      <c r="CR103" s="278"/>
      <c r="CS103" s="278"/>
      <c r="CT103" s="278"/>
      <c r="CU103" s="278"/>
      <c r="CV103" s="278"/>
      <c r="CW103" s="279"/>
      <c r="CX103" s="242" t="s">
        <v>36</v>
      </c>
      <c r="CY103" s="242"/>
      <c r="CZ103" s="242"/>
      <c r="DA103" s="242"/>
      <c r="DB103" s="242"/>
      <c r="DC103" s="242"/>
      <c r="DD103" s="242"/>
      <c r="DE103" s="242"/>
      <c r="DF103" s="242"/>
      <c r="DG103" s="242"/>
      <c r="DH103" s="242"/>
      <c r="DI103" s="242"/>
      <c r="DJ103" s="243"/>
    </row>
    <row r="104" spans="1:114" ht="14.25" customHeight="1">
      <c r="A104" s="267" t="s">
        <v>239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9"/>
      <c r="BF104" s="208" t="s">
        <v>70</v>
      </c>
      <c r="BG104" s="222" t="s">
        <v>36</v>
      </c>
      <c r="BH104" s="223"/>
      <c r="BI104" s="223"/>
      <c r="BJ104" s="223" t="s">
        <v>36</v>
      </c>
      <c r="BK104" s="270">
        <f>SUM(BK105:BW110)</f>
        <v>81505.95</v>
      </c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>
        <f>SUM(BX105:CJ109)</f>
        <v>0</v>
      </c>
      <c r="BY104" s="270"/>
      <c r="BZ104" s="270"/>
      <c r="CA104" s="270"/>
      <c r="CB104" s="270"/>
      <c r="CC104" s="270"/>
      <c r="CD104" s="270"/>
      <c r="CE104" s="270"/>
      <c r="CF104" s="270"/>
      <c r="CG104" s="270"/>
      <c r="CH104" s="270"/>
      <c r="CI104" s="270"/>
      <c r="CJ104" s="270"/>
      <c r="CK104" s="270">
        <f>SUM(CK105:CW109)</f>
        <v>0</v>
      </c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51" t="s">
        <v>36</v>
      </c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2"/>
    </row>
    <row r="105" spans="1:114" ht="14.25" customHeight="1" hidden="1">
      <c r="A105" s="264" t="s">
        <v>164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6"/>
      <c r="BF105" s="143" t="s">
        <v>71</v>
      </c>
      <c r="BG105" s="160" t="s">
        <v>78</v>
      </c>
      <c r="BH105" s="149"/>
      <c r="BI105" s="144"/>
      <c r="BJ105" s="149" t="s">
        <v>175</v>
      </c>
      <c r="BK105" s="277"/>
      <c r="BL105" s="278"/>
      <c r="BM105" s="278"/>
      <c r="BN105" s="278"/>
      <c r="BO105" s="278"/>
      <c r="BP105" s="278"/>
      <c r="BQ105" s="278"/>
      <c r="BR105" s="278"/>
      <c r="BS105" s="278"/>
      <c r="BT105" s="278"/>
      <c r="BU105" s="278"/>
      <c r="BV105" s="278"/>
      <c r="BW105" s="279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2" t="s">
        <v>36</v>
      </c>
      <c r="CY105" s="242"/>
      <c r="CZ105" s="242"/>
      <c r="DA105" s="242"/>
      <c r="DB105" s="242"/>
      <c r="DC105" s="242"/>
      <c r="DD105" s="242"/>
      <c r="DE105" s="242"/>
      <c r="DF105" s="242"/>
      <c r="DG105" s="242"/>
      <c r="DH105" s="242"/>
      <c r="DI105" s="242"/>
      <c r="DJ105" s="243"/>
    </row>
    <row r="106" spans="1:114" ht="14.25" customHeight="1" hidden="1">
      <c r="A106" s="264" t="s">
        <v>164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6"/>
      <c r="BF106" s="143" t="s">
        <v>205</v>
      </c>
      <c r="BG106" s="160" t="s">
        <v>79</v>
      </c>
      <c r="BH106" s="149"/>
      <c r="BI106" s="144"/>
      <c r="BJ106" s="149" t="s">
        <v>175</v>
      </c>
      <c r="BK106" s="277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9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241"/>
      <c r="CU106" s="241"/>
      <c r="CV106" s="241"/>
      <c r="CW106" s="241"/>
      <c r="CX106" s="242" t="s">
        <v>36</v>
      </c>
      <c r="CY106" s="242"/>
      <c r="CZ106" s="242"/>
      <c r="DA106" s="242"/>
      <c r="DB106" s="242"/>
      <c r="DC106" s="242"/>
      <c r="DD106" s="242"/>
      <c r="DE106" s="242"/>
      <c r="DF106" s="242"/>
      <c r="DG106" s="242"/>
      <c r="DH106" s="242"/>
      <c r="DI106" s="242"/>
      <c r="DJ106" s="243"/>
    </row>
    <row r="107" spans="1:114" ht="14.25" customHeight="1" hidden="1">
      <c r="A107" s="264" t="s">
        <v>164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6"/>
      <c r="BF107" s="143" t="s">
        <v>206</v>
      </c>
      <c r="BG107" s="160" t="s">
        <v>79</v>
      </c>
      <c r="BH107" s="149"/>
      <c r="BI107" s="144"/>
      <c r="BJ107" s="149" t="s">
        <v>171</v>
      </c>
      <c r="BK107" s="277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9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241"/>
      <c r="CU107" s="241"/>
      <c r="CV107" s="241"/>
      <c r="CW107" s="241"/>
      <c r="CX107" s="242" t="s">
        <v>36</v>
      </c>
      <c r="CY107" s="242"/>
      <c r="CZ107" s="242"/>
      <c r="DA107" s="242"/>
      <c r="DB107" s="242"/>
      <c r="DC107" s="242"/>
      <c r="DD107" s="242"/>
      <c r="DE107" s="242"/>
      <c r="DF107" s="242"/>
      <c r="DG107" s="242"/>
      <c r="DH107" s="242"/>
      <c r="DI107" s="242"/>
      <c r="DJ107" s="243"/>
    </row>
    <row r="108" spans="1:114" ht="14.25" customHeight="1" hidden="1">
      <c r="A108" s="264" t="s">
        <v>164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6"/>
      <c r="BF108" s="143" t="s">
        <v>207</v>
      </c>
      <c r="BG108" s="160" t="s">
        <v>79</v>
      </c>
      <c r="BH108" s="149"/>
      <c r="BI108" s="144"/>
      <c r="BJ108" s="149" t="s">
        <v>176</v>
      </c>
      <c r="BK108" s="277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9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241"/>
      <c r="CU108" s="241"/>
      <c r="CV108" s="241"/>
      <c r="CW108" s="241"/>
      <c r="CX108" s="242" t="s">
        <v>36</v>
      </c>
      <c r="CY108" s="242"/>
      <c r="CZ108" s="242"/>
      <c r="DA108" s="242"/>
      <c r="DB108" s="242"/>
      <c r="DC108" s="242"/>
      <c r="DD108" s="242"/>
      <c r="DE108" s="242"/>
      <c r="DF108" s="242"/>
      <c r="DG108" s="242"/>
      <c r="DH108" s="242"/>
      <c r="DI108" s="242"/>
      <c r="DJ108" s="243"/>
    </row>
    <row r="109" spans="1:114" ht="14.25" customHeight="1">
      <c r="A109" s="264" t="s">
        <v>164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6"/>
      <c r="BF109" s="143" t="s">
        <v>208</v>
      </c>
      <c r="BG109" s="160" t="s">
        <v>79</v>
      </c>
      <c r="BH109" s="163" t="s">
        <v>571</v>
      </c>
      <c r="BI109" s="144" t="s">
        <v>630</v>
      </c>
      <c r="BJ109" s="163" t="s">
        <v>187</v>
      </c>
      <c r="BK109" s="277">
        <f>'Расч (обосн) субс.на иные цели'!H45</f>
        <v>81505.95</v>
      </c>
      <c r="BL109" s="278"/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9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2" t="s">
        <v>36</v>
      </c>
      <c r="CY109" s="242"/>
      <c r="CZ109" s="242"/>
      <c r="DA109" s="242"/>
      <c r="DB109" s="242"/>
      <c r="DC109" s="242"/>
      <c r="DD109" s="242"/>
      <c r="DE109" s="242"/>
      <c r="DF109" s="242"/>
      <c r="DG109" s="242"/>
      <c r="DH109" s="242"/>
      <c r="DI109" s="242"/>
      <c r="DJ109" s="243"/>
    </row>
    <row r="110" spans="1:114" ht="14.25" customHeight="1">
      <c r="A110" s="264" t="s">
        <v>164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6"/>
      <c r="BF110" s="143" t="s">
        <v>208</v>
      </c>
      <c r="BG110" s="160" t="s">
        <v>79</v>
      </c>
      <c r="BH110" s="224" t="s">
        <v>639</v>
      </c>
      <c r="BI110" s="224" t="s">
        <v>640</v>
      </c>
      <c r="BJ110" s="224" t="s">
        <v>171</v>
      </c>
      <c r="BK110" s="277"/>
      <c r="BL110" s="278"/>
      <c r="BM110" s="278"/>
      <c r="BN110" s="278"/>
      <c r="BO110" s="278"/>
      <c r="BP110" s="278"/>
      <c r="BQ110" s="278"/>
      <c r="BR110" s="278"/>
      <c r="BS110" s="278"/>
      <c r="BT110" s="278"/>
      <c r="BU110" s="278"/>
      <c r="BV110" s="278"/>
      <c r="BW110" s="279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241"/>
      <c r="CU110" s="241"/>
      <c r="CV110" s="241"/>
      <c r="CW110" s="241"/>
      <c r="CX110" s="242" t="s">
        <v>36</v>
      </c>
      <c r="CY110" s="242"/>
      <c r="CZ110" s="242"/>
      <c r="DA110" s="242"/>
      <c r="DB110" s="242"/>
      <c r="DC110" s="242"/>
      <c r="DD110" s="242"/>
      <c r="DE110" s="242"/>
      <c r="DF110" s="242"/>
      <c r="DG110" s="242"/>
      <c r="DH110" s="242"/>
      <c r="DI110" s="242"/>
      <c r="DJ110" s="243"/>
    </row>
    <row r="111" spans="1:114" ht="14.25" customHeight="1">
      <c r="A111" s="267" t="s">
        <v>575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9"/>
      <c r="BF111" s="208" t="s">
        <v>73</v>
      </c>
      <c r="BG111" s="222" t="s">
        <v>36</v>
      </c>
      <c r="BH111" s="223"/>
      <c r="BI111" s="223"/>
      <c r="BJ111" s="223" t="s">
        <v>36</v>
      </c>
      <c r="BK111" s="270">
        <f>SUM(BK112:BW117)</f>
        <v>90000</v>
      </c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270">
        <f>SUM(BX112:CJ117)</f>
        <v>90000</v>
      </c>
      <c r="BY111" s="270"/>
      <c r="BZ111" s="270"/>
      <c r="CA111" s="270"/>
      <c r="CB111" s="270"/>
      <c r="CC111" s="270"/>
      <c r="CD111" s="270"/>
      <c r="CE111" s="270"/>
      <c r="CF111" s="270"/>
      <c r="CG111" s="270"/>
      <c r="CH111" s="270"/>
      <c r="CI111" s="270"/>
      <c r="CJ111" s="270"/>
      <c r="CK111" s="270">
        <f>SUM(CK112:CW117)</f>
        <v>90000</v>
      </c>
      <c r="CL111" s="270"/>
      <c r="CM111" s="270"/>
      <c r="CN111" s="270"/>
      <c r="CO111" s="270"/>
      <c r="CP111" s="270"/>
      <c r="CQ111" s="270"/>
      <c r="CR111" s="270"/>
      <c r="CS111" s="270"/>
      <c r="CT111" s="270"/>
      <c r="CU111" s="270"/>
      <c r="CV111" s="270"/>
      <c r="CW111" s="270"/>
      <c r="CX111" s="418" t="s">
        <v>36</v>
      </c>
      <c r="CY111" s="418"/>
      <c r="CZ111" s="418"/>
      <c r="DA111" s="418"/>
      <c r="DB111" s="418"/>
      <c r="DC111" s="418"/>
      <c r="DD111" s="418"/>
      <c r="DE111" s="418"/>
      <c r="DF111" s="418"/>
      <c r="DG111" s="418"/>
      <c r="DH111" s="418"/>
      <c r="DI111" s="418"/>
      <c r="DJ111" s="419"/>
    </row>
    <row r="112" spans="1:114" ht="14.25" customHeight="1" hidden="1">
      <c r="A112" s="264" t="s">
        <v>209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6"/>
      <c r="BF112" s="143" t="s">
        <v>74</v>
      </c>
      <c r="BG112" s="160" t="s">
        <v>61</v>
      </c>
      <c r="BH112" s="149"/>
      <c r="BI112" s="144" t="s">
        <v>238</v>
      </c>
      <c r="BJ112" s="149" t="s">
        <v>169</v>
      </c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2" t="s">
        <v>36</v>
      </c>
      <c r="CY112" s="242"/>
      <c r="CZ112" s="242"/>
      <c r="DA112" s="242"/>
      <c r="DB112" s="242"/>
      <c r="DC112" s="242"/>
      <c r="DD112" s="242"/>
      <c r="DE112" s="242"/>
      <c r="DF112" s="242"/>
      <c r="DG112" s="242"/>
      <c r="DH112" s="242"/>
      <c r="DI112" s="242"/>
      <c r="DJ112" s="243"/>
    </row>
    <row r="113" spans="1:114" ht="14.25" customHeight="1" hidden="1">
      <c r="A113" s="264" t="s">
        <v>209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6"/>
      <c r="BF113" s="143" t="s">
        <v>210</v>
      </c>
      <c r="BG113" s="160" t="s">
        <v>63</v>
      </c>
      <c r="BH113" s="149"/>
      <c r="BI113" s="144" t="s">
        <v>238</v>
      </c>
      <c r="BJ113" s="149" t="s">
        <v>172</v>
      </c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2" t="s">
        <v>36</v>
      </c>
      <c r="CY113" s="242"/>
      <c r="CZ113" s="242"/>
      <c r="DA113" s="242"/>
      <c r="DB113" s="242"/>
      <c r="DC113" s="242"/>
      <c r="DD113" s="242"/>
      <c r="DE113" s="242"/>
      <c r="DF113" s="242"/>
      <c r="DG113" s="242"/>
      <c r="DH113" s="242"/>
      <c r="DI113" s="242"/>
      <c r="DJ113" s="243"/>
    </row>
    <row r="114" spans="1:114" ht="14.25" customHeight="1" hidden="1">
      <c r="A114" s="264" t="s">
        <v>209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6"/>
      <c r="BF114" s="143" t="s">
        <v>211</v>
      </c>
      <c r="BG114" s="160" t="s">
        <v>79</v>
      </c>
      <c r="BH114" s="149"/>
      <c r="BI114" s="144" t="s">
        <v>238</v>
      </c>
      <c r="BJ114" s="149" t="s">
        <v>173</v>
      </c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2" t="s">
        <v>36</v>
      </c>
      <c r="CY114" s="242"/>
      <c r="CZ114" s="242"/>
      <c r="DA114" s="242"/>
      <c r="DB114" s="242"/>
      <c r="DC114" s="242"/>
      <c r="DD114" s="242"/>
      <c r="DE114" s="242"/>
      <c r="DF114" s="242"/>
      <c r="DG114" s="242"/>
      <c r="DH114" s="242"/>
      <c r="DI114" s="242"/>
      <c r="DJ114" s="243"/>
    </row>
    <row r="115" spans="1:114" ht="14.25" customHeight="1" hidden="1">
      <c r="A115" s="264" t="s">
        <v>209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6"/>
      <c r="BF115" s="143" t="s">
        <v>212</v>
      </c>
      <c r="BG115" s="160" t="s">
        <v>79</v>
      </c>
      <c r="BH115" s="149"/>
      <c r="BI115" s="144" t="s">
        <v>238</v>
      </c>
      <c r="BJ115" s="149" t="s">
        <v>175</v>
      </c>
      <c r="BK115" s="241"/>
      <c r="BL115" s="241"/>
      <c r="BM115" s="241"/>
      <c r="BN115" s="241"/>
      <c r="BO115" s="241"/>
      <c r="BP115" s="241"/>
      <c r="BQ115" s="241"/>
      <c r="BR115" s="241"/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1"/>
      <c r="CK115" s="241"/>
      <c r="CL115" s="241"/>
      <c r="CM115" s="241"/>
      <c r="CN115" s="241"/>
      <c r="CO115" s="241"/>
      <c r="CP115" s="241"/>
      <c r="CQ115" s="241"/>
      <c r="CR115" s="241"/>
      <c r="CS115" s="241"/>
      <c r="CT115" s="241"/>
      <c r="CU115" s="241"/>
      <c r="CV115" s="241"/>
      <c r="CW115" s="241"/>
      <c r="CX115" s="242" t="s">
        <v>36</v>
      </c>
      <c r="CY115" s="242"/>
      <c r="CZ115" s="242"/>
      <c r="DA115" s="242"/>
      <c r="DB115" s="242"/>
      <c r="DC115" s="242"/>
      <c r="DD115" s="242"/>
      <c r="DE115" s="242"/>
      <c r="DF115" s="242"/>
      <c r="DG115" s="242"/>
      <c r="DH115" s="242"/>
      <c r="DI115" s="242"/>
      <c r="DJ115" s="243"/>
    </row>
    <row r="116" spans="1:114" ht="14.25" customHeight="1">
      <c r="A116" s="264" t="s">
        <v>209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6"/>
      <c r="BF116" s="143" t="s">
        <v>213</v>
      </c>
      <c r="BG116" s="160" t="s">
        <v>79</v>
      </c>
      <c r="BH116" s="232" t="s">
        <v>565</v>
      </c>
      <c r="BI116" s="144" t="s">
        <v>574</v>
      </c>
      <c r="BJ116" s="232" t="s">
        <v>189</v>
      </c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2" t="s">
        <v>36</v>
      </c>
      <c r="CY116" s="242"/>
      <c r="CZ116" s="242"/>
      <c r="DA116" s="242"/>
      <c r="DB116" s="242"/>
      <c r="DC116" s="242"/>
      <c r="DD116" s="242"/>
      <c r="DE116" s="242"/>
      <c r="DF116" s="242"/>
      <c r="DG116" s="242"/>
      <c r="DH116" s="242"/>
      <c r="DI116" s="242"/>
      <c r="DJ116" s="243"/>
    </row>
    <row r="117" spans="1:114" ht="14.25" customHeight="1">
      <c r="A117" s="264" t="s">
        <v>575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6"/>
      <c r="BF117" s="143" t="s">
        <v>214</v>
      </c>
      <c r="BG117" s="160" t="s">
        <v>79</v>
      </c>
      <c r="BH117" s="163" t="s">
        <v>565</v>
      </c>
      <c r="BI117" s="144" t="s">
        <v>574</v>
      </c>
      <c r="BJ117" s="163" t="s">
        <v>187</v>
      </c>
      <c r="BK117" s="241">
        <v>90000</v>
      </c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>
        <v>90000</v>
      </c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>
        <v>90000</v>
      </c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2" t="s">
        <v>36</v>
      </c>
      <c r="CY117" s="242"/>
      <c r="CZ117" s="242"/>
      <c r="DA117" s="242"/>
      <c r="DB117" s="242"/>
      <c r="DC117" s="242"/>
      <c r="DD117" s="242"/>
      <c r="DE117" s="242"/>
      <c r="DF117" s="242"/>
      <c r="DG117" s="242"/>
      <c r="DH117" s="242"/>
      <c r="DI117" s="242"/>
      <c r="DJ117" s="243"/>
    </row>
    <row r="118" spans="1:114" ht="14.25" customHeight="1">
      <c r="A118" s="267" t="s">
        <v>215</v>
      </c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9"/>
      <c r="BF118" s="208" t="s">
        <v>75</v>
      </c>
      <c r="BG118" s="222" t="s">
        <v>36</v>
      </c>
      <c r="BH118" s="223"/>
      <c r="BI118" s="223"/>
      <c r="BJ118" s="223" t="s">
        <v>36</v>
      </c>
      <c r="BK118" s="270">
        <f>SUM(BK119:BW120)</f>
        <v>1800000</v>
      </c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>
        <f>SUM(BX119:CJ120)</f>
        <v>1800000</v>
      </c>
      <c r="BY118" s="270"/>
      <c r="BZ118" s="270"/>
      <c r="CA118" s="270"/>
      <c r="CB118" s="270"/>
      <c r="CC118" s="270"/>
      <c r="CD118" s="270"/>
      <c r="CE118" s="270"/>
      <c r="CF118" s="270"/>
      <c r="CG118" s="270"/>
      <c r="CH118" s="270"/>
      <c r="CI118" s="270"/>
      <c r="CJ118" s="270"/>
      <c r="CK118" s="270">
        <f>SUM(CK119:CW120)</f>
        <v>1800000</v>
      </c>
      <c r="CL118" s="270"/>
      <c r="CM118" s="270"/>
      <c r="CN118" s="270"/>
      <c r="CO118" s="270"/>
      <c r="CP118" s="270"/>
      <c r="CQ118" s="270"/>
      <c r="CR118" s="270"/>
      <c r="CS118" s="270"/>
      <c r="CT118" s="270"/>
      <c r="CU118" s="270"/>
      <c r="CV118" s="270"/>
      <c r="CW118" s="270"/>
      <c r="CX118" s="251" t="s">
        <v>36</v>
      </c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2"/>
    </row>
    <row r="119" spans="1:114" ht="14.25" customHeight="1" hidden="1">
      <c r="A119" s="264" t="s">
        <v>215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6"/>
      <c r="BF119" s="143" t="s">
        <v>216</v>
      </c>
      <c r="BG119" s="160" t="s">
        <v>79</v>
      </c>
      <c r="BH119" s="149"/>
      <c r="BI119" s="144" t="s">
        <v>238</v>
      </c>
      <c r="BJ119" s="149" t="s">
        <v>171</v>
      </c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2" t="s">
        <v>36</v>
      </c>
      <c r="CY119" s="242"/>
      <c r="CZ119" s="242"/>
      <c r="DA119" s="242"/>
      <c r="DB119" s="242"/>
      <c r="DC119" s="242"/>
      <c r="DD119" s="242"/>
      <c r="DE119" s="242"/>
      <c r="DF119" s="242"/>
      <c r="DG119" s="242"/>
      <c r="DH119" s="242"/>
      <c r="DI119" s="242"/>
      <c r="DJ119" s="243"/>
    </row>
    <row r="120" spans="1:114" ht="14.25" customHeight="1">
      <c r="A120" s="264" t="s">
        <v>215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6"/>
      <c r="BF120" s="143" t="s">
        <v>217</v>
      </c>
      <c r="BG120" s="160" t="s">
        <v>79</v>
      </c>
      <c r="BH120" s="163" t="s">
        <v>562</v>
      </c>
      <c r="BI120" s="144" t="s">
        <v>563</v>
      </c>
      <c r="BJ120" s="149" t="s">
        <v>187</v>
      </c>
      <c r="BK120" s="241">
        <v>1800000</v>
      </c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>
        <v>1800000</v>
      </c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1"/>
      <c r="CK120" s="241">
        <v>1800000</v>
      </c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2" t="s">
        <v>36</v>
      </c>
      <c r="CY120" s="242"/>
      <c r="CZ120" s="242"/>
      <c r="DA120" s="242"/>
      <c r="DB120" s="242"/>
      <c r="DC120" s="242"/>
      <c r="DD120" s="242"/>
      <c r="DE120" s="242"/>
      <c r="DF120" s="242"/>
      <c r="DG120" s="242"/>
      <c r="DH120" s="242"/>
      <c r="DI120" s="242"/>
      <c r="DJ120" s="243"/>
    </row>
    <row r="121" spans="1:114" ht="14.25" customHeight="1">
      <c r="A121" s="267" t="s">
        <v>218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9"/>
      <c r="BF121" s="208" t="s">
        <v>76</v>
      </c>
      <c r="BG121" s="222" t="s">
        <v>36</v>
      </c>
      <c r="BH121" s="209"/>
      <c r="BI121" s="209"/>
      <c r="BJ121" s="209"/>
      <c r="BK121" s="270">
        <f>SUM(BK122:BW127)</f>
        <v>5513.82</v>
      </c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>
        <f>SUM(BX122:CJ127)</f>
        <v>5000</v>
      </c>
      <c r="BY121" s="270"/>
      <c r="BZ121" s="270"/>
      <c r="CA121" s="270"/>
      <c r="CB121" s="270"/>
      <c r="CC121" s="270"/>
      <c r="CD121" s="270"/>
      <c r="CE121" s="270"/>
      <c r="CF121" s="270"/>
      <c r="CG121" s="270"/>
      <c r="CH121" s="270"/>
      <c r="CI121" s="270"/>
      <c r="CJ121" s="270"/>
      <c r="CK121" s="270">
        <f>SUM(CK122:CW127)</f>
        <v>5000</v>
      </c>
      <c r="CL121" s="270"/>
      <c r="CM121" s="270"/>
      <c r="CN121" s="270"/>
      <c r="CO121" s="270"/>
      <c r="CP121" s="270"/>
      <c r="CQ121" s="270"/>
      <c r="CR121" s="270"/>
      <c r="CS121" s="270"/>
      <c r="CT121" s="270"/>
      <c r="CU121" s="270"/>
      <c r="CV121" s="270"/>
      <c r="CW121" s="270"/>
      <c r="CX121" s="251" t="s">
        <v>36</v>
      </c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2"/>
    </row>
    <row r="122" spans="1:114" ht="14.25" customHeight="1" hidden="1">
      <c r="A122" s="264" t="s">
        <v>218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6"/>
      <c r="BF122" s="143" t="s">
        <v>77</v>
      </c>
      <c r="BG122" s="160" t="s">
        <v>79</v>
      </c>
      <c r="BH122" s="149"/>
      <c r="BI122" s="144" t="s">
        <v>238</v>
      </c>
      <c r="BJ122" s="149" t="s">
        <v>175</v>
      </c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2" t="s">
        <v>36</v>
      </c>
      <c r="CY122" s="242"/>
      <c r="CZ122" s="242"/>
      <c r="DA122" s="242"/>
      <c r="DB122" s="242"/>
      <c r="DC122" s="242"/>
      <c r="DD122" s="242"/>
      <c r="DE122" s="242"/>
      <c r="DF122" s="242"/>
      <c r="DG122" s="242"/>
      <c r="DH122" s="242"/>
      <c r="DI122" s="242"/>
      <c r="DJ122" s="243"/>
    </row>
    <row r="123" spans="1:114" ht="14.25" customHeight="1" hidden="1">
      <c r="A123" s="264" t="s">
        <v>218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6"/>
      <c r="BF123" s="143" t="s">
        <v>219</v>
      </c>
      <c r="BG123" s="160" t="s">
        <v>79</v>
      </c>
      <c r="BH123" s="149"/>
      <c r="BI123" s="144" t="s">
        <v>238</v>
      </c>
      <c r="BJ123" s="149" t="s">
        <v>171</v>
      </c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2" t="s">
        <v>36</v>
      </c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3"/>
    </row>
    <row r="124" spans="1:114" ht="14.25" customHeight="1" hidden="1">
      <c r="A124" s="264" t="s">
        <v>218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6"/>
      <c r="BF124" s="143" t="s">
        <v>220</v>
      </c>
      <c r="BG124" s="160" t="s">
        <v>79</v>
      </c>
      <c r="BH124" s="149"/>
      <c r="BI124" s="144" t="s">
        <v>238</v>
      </c>
      <c r="BJ124" s="149" t="s">
        <v>176</v>
      </c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1"/>
      <c r="CQ124" s="241"/>
      <c r="CR124" s="241"/>
      <c r="CS124" s="241"/>
      <c r="CT124" s="241"/>
      <c r="CU124" s="241"/>
      <c r="CV124" s="241"/>
      <c r="CW124" s="241"/>
      <c r="CX124" s="242" t="s">
        <v>36</v>
      </c>
      <c r="CY124" s="242"/>
      <c r="CZ124" s="242"/>
      <c r="DA124" s="242"/>
      <c r="DB124" s="242"/>
      <c r="DC124" s="242"/>
      <c r="DD124" s="242"/>
      <c r="DE124" s="242"/>
      <c r="DF124" s="242"/>
      <c r="DG124" s="242"/>
      <c r="DH124" s="242"/>
      <c r="DI124" s="242"/>
      <c r="DJ124" s="243"/>
    </row>
    <row r="125" spans="1:114" ht="14.25" customHeight="1">
      <c r="A125" s="264" t="s">
        <v>218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6"/>
      <c r="BF125" s="143" t="s">
        <v>221</v>
      </c>
      <c r="BG125" s="160" t="s">
        <v>79</v>
      </c>
      <c r="BH125" s="169" t="s">
        <v>564</v>
      </c>
      <c r="BI125" s="144" t="s">
        <v>563</v>
      </c>
      <c r="BJ125" s="169" t="s">
        <v>177</v>
      </c>
      <c r="BK125" s="241">
        <v>5513.82</v>
      </c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>
        <v>5000</v>
      </c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>
        <v>5000</v>
      </c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2" t="s">
        <v>36</v>
      </c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3"/>
    </row>
    <row r="126" spans="1:114" ht="14.25" customHeight="1">
      <c r="A126" s="264" t="s">
        <v>218</v>
      </c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6"/>
      <c r="BF126" s="143" t="s">
        <v>221</v>
      </c>
      <c r="BG126" s="160" t="s">
        <v>79</v>
      </c>
      <c r="BH126" s="201" t="s">
        <v>564</v>
      </c>
      <c r="BI126" s="144" t="s">
        <v>563</v>
      </c>
      <c r="BJ126" s="234" t="s">
        <v>175</v>
      </c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2" t="s">
        <v>36</v>
      </c>
      <c r="CY126" s="242"/>
      <c r="CZ126" s="242"/>
      <c r="DA126" s="242"/>
      <c r="DB126" s="242"/>
      <c r="DC126" s="242"/>
      <c r="DD126" s="242"/>
      <c r="DE126" s="242"/>
      <c r="DF126" s="242"/>
      <c r="DG126" s="242"/>
      <c r="DH126" s="242"/>
      <c r="DI126" s="242"/>
      <c r="DJ126" s="243"/>
    </row>
    <row r="127" spans="1:114" ht="14.25" customHeight="1">
      <c r="A127" s="264" t="s">
        <v>218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6"/>
      <c r="BF127" s="143" t="s">
        <v>221</v>
      </c>
      <c r="BG127" s="160" t="s">
        <v>79</v>
      </c>
      <c r="BH127" s="163" t="s">
        <v>564</v>
      </c>
      <c r="BI127" s="144" t="s">
        <v>563</v>
      </c>
      <c r="BJ127" s="201" t="s">
        <v>176</v>
      </c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2" t="s">
        <v>36</v>
      </c>
      <c r="CY127" s="242"/>
      <c r="CZ127" s="242"/>
      <c r="DA127" s="242"/>
      <c r="DB127" s="242"/>
      <c r="DC127" s="242"/>
      <c r="DD127" s="242"/>
      <c r="DE127" s="242"/>
      <c r="DF127" s="242"/>
      <c r="DG127" s="242"/>
      <c r="DH127" s="242"/>
      <c r="DI127" s="242"/>
      <c r="DJ127" s="243"/>
    </row>
    <row r="128" spans="1:114" ht="14.25" customHeight="1">
      <c r="A128" s="267" t="s">
        <v>222</v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9"/>
      <c r="BF128" s="208" t="s">
        <v>223</v>
      </c>
      <c r="BG128" s="222" t="s">
        <v>36</v>
      </c>
      <c r="BH128" s="223"/>
      <c r="BI128" s="209"/>
      <c r="BJ128" s="223" t="s">
        <v>36</v>
      </c>
      <c r="BK128" s="270">
        <f>SUM(BK129:BW132)</f>
        <v>0</v>
      </c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>
        <f>SUM(BX129:CJ132)</f>
        <v>0</v>
      </c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>
        <f>SUM(CK129:CW132)</f>
        <v>0</v>
      </c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51" t="s">
        <v>36</v>
      </c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2"/>
    </row>
    <row r="129" spans="1:114" ht="14.25" customHeight="1">
      <c r="A129" s="273" t="s">
        <v>222</v>
      </c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5"/>
      <c r="BF129" s="145" t="s">
        <v>224</v>
      </c>
      <c r="BG129" s="160" t="s">
        <v>79</v>
      </c>
      <c r="BH129" s="206"/>
      <c r="BI129" s="206" t="s">
        <v>238</v>
      </c>
      <c r="BJ129" s="206" t="s">
        <v>175</v>
      </c>
      <c r="BK129" s="276"/>
      <c r="BL129" s="276"/>
      <c r="BM129" s="276"/>
      <c r="BN129" s="276"/>
      <c r="BO129" s="276"/>
      <c r="BP129" s="276"/>
      <c r="BQ129" s="276"/>
      <c r="BR129" s="276"/>
      <c r="BS129" s="276"/>
      <c r="BT129" s="276"/>
      <c r="BU129" s="276"/>
      <c r="BV129" s="276"/>
      <c r="BW129" s="276"/>
      <c r="BX129" s="276"/>
      <c r="BY129" s="276"/>
      <c r="BZ129" s="276"/>
      <c r="CA129" s="276"/>
      <c r="CB129" s="276"/>
      <c r="CC129" s="276"/>
      <c r="CD129" s="276"/>
      <c r="CE129" s="276"/>
      <c r="CF129" s="276"/>
      <c r="CG129" s="276"/>
      <c r="CH129" s="276"/>
      <c r="CI129" s="276"/>
      <c r="CJ129" s="276"/>
      <c r="CK129" s="276"/>
      <c r="CL129" s="276"/>
      <c r="CM129" s="276"/>
      <c r="CN129" s="276"/>
      <c r="CO129" s="276"/>
      <c r="CP129" s="276"/>
      <c r="CQ129" s="276"/>
      <c r="CR129" s="276"/>
      <c r="CS129" s="276"/>
      <c r="CT129" s="276"/>
      <c r="CU129" s="276"/>
      <c r="CV129" s="276"/>
      <c r="CW129" s="276"/>
      <c r="CX129" s="271" t="s">
        <v>36</v>
      </c>
      <c r="CY129" s="271"/>
      <c r="CZ129" s="271"/>
      <c r="DA129" s="271"/>
      <c r="DB129" s="271"/>
      <c r="DC129" s="271"/>
      <c r="DD129" s="271"/>
      <c r="DE129" s="271"/>
      <c r="DF129" s="271"/>
      <c r="DG129" s="271"/>
      <c r="DH129" s="271"/>
      <c r="DI129" s="271"/>
      <c r="DJ129" s="272"/>
    </row>
    <row r="130" spans="1:114" ht="14.25" customHeight="1">
      <c r="A130" s="273" t="s">
        <v>222</v>
      </c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5"/>
      <c r="BF130" s="145" t="s">
        <v>225</v>
      </c>
      <c r="BG130" s="160" t="s">
        <v>79</v>
      </c>
      <c r="BH130" s="206"/>
      <c r="BI130" s="206" t="s">
        <v>238</v>
      </c>
      <c r="BJ130" s="206" t="s">
        <v>171</v>
      </c>
      <c r="BK130" s="276"/>
      <c r="BL130" s="276"/>
      <c r="BM130" s="276"/>
      <c r="BN130" s="276"/>
      <c r="BO130" s="276"/>
      <c r="BP130" s="276"/>
      <c r="BQ130" s="276"/>
      <c r="BR130" s="276"/>
      <c r="BS130" s="276"/>
      <c r="BT130" s="276"/>
      <c r="BU130" s="276"/>
      <c r="BV130" s="276"/>
      <c r="BW130" s="276"/>
      <c r="BX130" s="276"/>
      <c r="BY130" s="276"/>
      <c r="BZ130" s="276"/>
      <c r="CA130" s="276"/>
      <c r="CB130" s="276"/>
      <c r="CC130" s="276"/>
      <c r="CD130" s="276"/>
      <c r="CE130" s="276"/>
      <c r="CF130" s="276"/>
      <c r="CG130" s="276"/>
      <c r="CH130" s="276"/>
      <c r="CI130" s="276"/>
      <c r="CJ130" s="276"/>
      <c r="CK130" s="276"/>
      <c r="CL130" s="276"/>
      <c r="CM130" s="276"/>
      <c r="CN130" s="276"/>
      <c r="CO130" s="276"/>
      <c r="CP130" s="276"/>
      <c r="CQ130" s="276"/>
      <c r="CR130" s="276"/>
      <c r="CS130" s="276"/>
      <c r="CT130" s="276"/>
      <c r="CU130" s="276"/>
      <c r="CV130" s="276"/>
      <c r="CW130" s="276"/>
      <c r="CX130" s="271" t="s">
        <v>36</v>
      </c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2"/>
    </row>
    <row r="131" spans="1:114" ht="14.25" customHeight="1">
      <c r="A131" s="273" t="s">
        <v>222</v>
      </c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5"/>
      <c r="BF131" s="145" t="s">
        <v>226</v>
      </c>
      <c r="BG131" s="160" t="s">
        <v>79</v>
      </c>
      <c r="BH131" s="206"/>
      <c r="BI131" s="206" t="s">
        <v>238</v>
      </c>
      <c r="BJ131" s="206" t="s">
        <v>176</v>
      </c>
      <c r="BK131" s="276"/>
      <c r="BL131" s="276"/>
      <c r="BM131" s="276"/>
      <c r="BN131" s="276"/>
      <c r="BO131" s="276"/>
      <c r="BP131" s="276"/>
      <c r="BQ131" s="276"/>
      <c r="BR131" s="276"/>
      <c r="BS131" s="276"/>
      <c r="BT131" s="276"/>
      <c r="BU131" s="276"/>
      <c r="BV131" s="276"/>
      <c r="BW131" s="276"/>
      <c r="BX131" s="276"/>
      <c r="BY131" s="276"/>
      <c r="BZ131" s="276"/>
      <c r="CA131" s="276"/>
      <c r="CB131" s="276"/>
      <c r="CC131" s="276"/>
      <c r="CD131" s="276"/>
      <c r="CE131" s="276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6"/>
      <c r="CQ131" s="276"/>
      <c r="CR131" s="276"/>
      <c r="CS131" s="276"/>
      <c r="CT131" s="276"/>
      <c r="CU131" s="276"/>
      <c r="CV131" s="276"/>
      <c r="CW131" s="276"/>
      <c r="CX131" s="271" t="s">
        <v>36</v>
      </c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2"/>
    </row>
    <row r="132" spans="1:114" ht="14.25" customHeight="1">
      <c r="A132" s="273" t="s">
        <v>222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5"/>
      <c r="BF132" s="145" t="s">
        <v>227</v>
      </c>
      <c r="BG132" s="160" t="s">
        <v>79</v>
      </c>
      <c r="BH132" s="206"/>
      <c r="BI132" s="206" t="s">
        <v>238</v>
      </c>
      <c r="BJ132" s="206" t="s">
        <v>177</v>
      </c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1" t="s">
        <v>36</v>
      </c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2"/>
    </row>
    <row r="133" spans="1:114" ht="22.5" customHeight="1">
      <c r="A133" s="267" t="s">
        <v>228</v>
      </c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9"/>
      <c r="BF133" s="208" t="s">
        <v>229</v>
      </c>
      <c r="BG133" s="222" t="s">
        <v>36</v>
      </c>
      <c r="BH133" s="223"/>
      <c r="BI133" s="209"/>
      <c r="BJ133" s="223" t="s">
        <v>36</v>
      </c>
      <c r="BK133" s="270">
        <f>SUM(BK134:BW136)</f>
        <v>0</v>
      </c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>
        <f>SUM(BX134:CJ136)</f>
        <v>0</v>
      </c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>
        <f>SUM(CK134:CW136)</f>
        <v>0</v>
      </c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51" t="s">
        <v>36</v>
      </c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2"/>
    </row>
    <row r="134" spans="1:114" ht="22.5" customHeight="1">
      <c r="A134" s="264" t="s">
        <v>228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6"/>
      <c r="BF134" s="143" t="s">
        <v>230</v>
      </c>
      <c r="BG134" s="160" t="s">
        <v>79</v>
      </c>
      <c r="BH134" s="149"/>
      <c r="BI134" s="144" t="s">
        <v>238</v>
      </c>
      <c r="BJ134" s="149" t="s">
        <v>173</v>
      </c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1"/>
      <c r="CT134" s="241"/>
      <c r="CU134" s="241"/>
      <c r="CV134" s="241"/>
      <c r="CW134" s="241"/>
      <c r="CX134" s="242"/>
      <c r="CY134" s="242"/>
      <c r="CZ134" s="242"/>
      <c r="DA134" s="242"/>
      <c r="DB134" s="242"/>
      <c r="DC134" s="242"/>
      <c r="DD134" s="242"/>
      <c r="DE134" s="242"/>
      <c r="DF134" s="242"/>
      <c r="DG134" s="242"/>
      <c r="DH134" s="242"/>
      <c r="DI134" s="242"/>
      <c r="DJ134" s="243"/>
    </row>
    <row r="135" spans="1:114" ht="22.5" customHeight="1">
      <c r="A135" s="264" t="s">
        <v>228</v>
      </c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6"/>
      <c r="BF135" s="143" t="s">
        <v>231</v>
      </c>
      <c r="BG135" s="160" t="s">
        <v>79</v>
      </c>
      <c r="BH135" s="149"/>
      <c r="BI135" s="144" t="s">
        <v>238</v>
      </c>
      <c r="BJ135" s="149" t="s">
        <v>184</v>
      </c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1"/>
      <c r="CU135" s="241"/>
      <c r="CV135" s="241"/>
      <c r="CW135" s="241"/>
      <c r="CX135" s="242"/>
      <c r="CY135" s="242"/>
      <c r="CZ135" s="242"/>
      <c r="DA135" s="242"/>
      <c r="DB135" s="242"/>
      <c r="DC135" s="242"/>
      <c r="DD135" s="242"/>
      <c r="DE135" s="242"/>
      <c r="DF135" s="242"/>
      <c r="DG135" s="242"/>
      <c r="DH135" s="242"/>
      <c r="DI135" s="242"/>
      <c r="DJ135" s="243"/>
    </row>
    <row r="136" spans="1:114" ht="22.5" customHeight="1">
      <c r="A136" s="264" t="s">
        <v>228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6"/>
      <c r="BF136" s="143" t="s">
        <v>232</v>
      </c>
      <c r="BG136" s="160" t="s">
        <v>79</v>
      </c>
      <c r="BH136" s="149"/>
      <c r="BI136" s="144" t="s">
        <v>238</v>
      </c>
      <c r="BJ136" s="149" t="s">
        <v>171</v>
      </c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  <c r="CR136" s="241"/>
      <c r="CS136" s="241"/>
      <c r="CT136" s="241"/>
      <c r="CU136" s="241"/>
      <c r="CV136" s="241"/>
      <c r="CW136" s="241"/>
      <c r="CX136" s="242"/>
      <c r="CY136" s="242"/>
      <c r="CZ136" s="242"/>
      <c r="DA136" s="242"/>
      <c r="DB136" s="242"/>
      <c r="DC136" s="242"/>
      <c r="DD136" s="242"/>
      <c r="DE136" s="242"/>
      <c r="DF136" s="242"/>
      <c r="DG136" s="242"/>
      <c r="DH136" s="242"/>
      <c r="DI136" s="242"/>
      <c r="DJ136" s="243"/>
    </row>
    <row r="137" spans="1:114" ht="22.5" customHeight="1">
      <c r="A137" s="267" t="s">
        <v>154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9"/>
      <c r="BF137" s="208" t="s">
        <v>233</v>
      </c>
      <c r="BG137" s="222" t="s">
        <v>36</v>
      </c>
      <c r="BH137" s="223"/>
      <c r="BI137" s="209"/>
      <c r="BJ137" s="223" t="s">
        <v>36</v>
      </c>
      <c r="BK137" s="270">
        <f>SUM(BK138:BW141)</f>
        <v>0</v>
      </c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>
        <f>SUM(BX138:CJ141)</f>
        <v>0</v>
      </c>
      <c r="BY137" s="270"/>
      <c r="BZ137" s="270"/>
      <c r="CA137" s="270"/>
      <c r="CB137" s="270"/>
      <c r="CC137" s="270"/>
      <c r="CD137" s="270"/>
      <c r="CE137" s="270"/>
      <c r="CF137" s="270"/>
      <c r="CG137" s="270"/>
      <c r="CH137" s="270"/>
      <c r="CI137" s="270"/>
      <c r="CJ137" s="270"/>
      <c r="CK137" s="270">
        <f>SUM(CK138:CW141)</f>
        <v>0</v>
      </c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51" t="s">
        <v>36</v>
      </c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2"/>
    </row>
    <row r="138" spans="1:114" ht="22.5" customHeight="1">
      <c r="A138" s="264" t="s">
        <v>154</v>
      </c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6"/>
      <c r="BF138" s="143" t="s">
        <v>234</v>
      </c>
      <c r="BG138" s="159" t="s">
        <v>79</v>
      </c>
      <c r="BH138" s="144"/>
      <c r="BI138" s="144" t="s">
        <v>238</v>
      </c>
      <c r="BJ138" s="144" t="s">
        <v>175</v>
      </c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/>
      <c r="CP138" s="241"/>
      <c r="CQ138" s="241"/>
      <c r="CR138" s="241"/>
      <c r="CS138" s="241"/>
      <c r="CT138" s="241"/>
      <c r="CU138" s="241"/>
      <c r="CV138" s="241"/>
      <c r="CW138" s="241"/>
      <c r="CX138" s="242" t="s">
        <v>36</v>
      </c>
      <c r="CY138" s="242"/>
      <c r="CZ138" s="242"/>
      <c r="DA138" s="242"/>
      <c r="DB138" s="242"/>
      <c r="DC138" s="242"/>
      <c r="DD138" s="242"/>
      <c r="DE138" s="242"/>
      <c r="DF138" s="242"/>
      <c r="DG138" s="242"/>
      <c r="DH138" s="242"/>
      <c r="DI138" s="242"/>
      <c r="DJ138" s="243"/>
    </row>
    <row r="139" spans="1:114" ht="22.5" customHeight="1">
      <c r="A139" s="264" t="s">
        <v>154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6"/>
      <c r="BF139" s="143" t="s">
        <v>235</v>
      </c>
      <c r="BG139" s="159" t="s">
        <v>79</v>
      </c>
      <c r="BH139" s="144"/>
      <c r="BI139" s="144" t="s">
        <v>238</v>
      </c>
      <c r="BJ139" s="144" t="s">
        <v>171</v>
      </c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  <c r="CN139" s="241"/>
      <c r="CO139" s="241"/>
      <c r="CP139" s="241"/>
      <c r="CQ139" s="241"/>
      <c r="CR139" s="241"/>
      <c r="CS139" s="241"/>
      <c r="CT139" s="241"/>
      <c r="CU139" s="241"/>
      <c r="CV139" s="241"/>
      <c r="CW139" s="241"/>
      <c r="CX139" s="242" t="s">
        <v>36</v>
      </c>
      <c r="CY139" s="242"/>
      <c r="CZ139" s="242"/>
      <c r="DA139" s="242"/>
      <c r="DB139" s="242"/>
      <c r="DC139" s="242"/>
      <c r="DD139" s="242"/>
      <c r="DE139" s="242"/>
      <c r="DF139" s="242"/>
      <c r="DG139" s="242"/>
      <c r="DH139" s="242"/>
      <c r="DI139" s="242"/>
      <c r="DJ139" s="243"/>
    </row>
    <row r="140" spans="1:114" ht="22.5" customHeight="1">
      <c r="A140" s="264" t="s">
        <v>154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6"/>
      <c r="BF140" s="143" t="s">
        <v>236</v>
      </c>
      <c r="BG140" s="159" t="s">
        <v>79</v>
      </c>
      <c r="BH140" s="144"/>
      <c r="BI140" s="144" t="s">
        <v>238</v>
      </c>
      <c r="BJ140" s="144" t="s">
        <v>176</v>
      </c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2" t="s">
        <v>36</v>
      </c>
      <c r="CY140" s="242"/>
      <c r="CZ140" s="242"/>
      <c r="DA140" s="242"/>
      <c r="DB140" s="242"/>
      <c r="DC140" s="242"/>
      <c r="DD140" s="242"/>
      <c r="DE140" s="242"/>
      <c r="DF140" s="242"/>
      <c r="DG140" s="242"/>
      <c r="DH140" s="242"/>
      <c r="DI140" s="242"/>
      <c r="DJ140" s="243"/>
    </row>
    <row r="141" spans="1:114" ht="22.5" customHeight="1">
      <c r="A141" s="264" t="s">
        <v>154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6"/>
      <c r="BF141" s="143" t="s">
        <v>237</v>
      </c>
      <c r="BG141" s="159" t="s">
        <v>79</v>
      </c>
      <c r="BH141" s="144"/>
      <c r="BI141" s="144" t="s">
        <v>238</v>
      </c>
      <c r="BJ141" s="144" t="s">
        <v>177</v>
      </c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2" t="s">
        <v>36</v>
      </c>
      <c r="CY141" s="242"/>
      <c r="CZ141" s="242"/>
      <c r="DA141" s="242"/>
      <c r="DB141" s="242"/>
      <c r="DC141" s="242"/>
      <c r="DD141" s="242"/>
      <c r="DE141" s="242"/>
      <c r="DF141" s="242"/>
      <c r="DG141" s="242"/>
      <c r="DH141" s="242"/>
      <c r="DI141" s="242"/>
      <c r="DJ141" s="243"/>
    </row>
    <row r="142" spans="1:114" ht="9.75">
      <c r="A142" s="261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3"/>
      <c r="BF142" s="143"/>
      <c r="BG142" s="144"/>
      <c r="BH142" s="138"/>
      <c r="BI142" s="144"/>
      <c r="BJ142" s="153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2"/>
      <c r="CY142" s="242"/>
      <c r="CZ142" s="242"/>
      <c r="DA142" s="242"/>
      <c r="DB142" s="242"/>
      <c r="DC142" s="242"/>
      <c r="DD142" s="242"/>
      <c r="DE142" s="242"/>
      <c r="DF142" s="242"/>
      <c r="DG142" s="242"/>
      <c r="DH142" s="242"/>
      <c r="DI142" s="242"/>
      <c r="DJ142" s="243"/>
    </row>
    <row r="143" spans="1:114" ht="9.75">
      <c r="A143" s="259" t="s">
        <v>477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60"/>
      <c r="BF143" s="146" t="s">
        <v>81</v>
      </c>
      <c r="BG143" s="147" t="s">
        <v>82</v>
      </c>
      <c r="BH143" s="138"/>
      <c r="BI143" s="147"/>
      <c r="BJ143" s="153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2" t="s">
        <v>36</v>
      </c>
      <c r="CY143" s="242"/>
      <c r="CZ143" s="242"/>
      <c r="DA143" s="242"/>
      <c r="DB143" s="242"/>
      <c r="DC143" s="242"/>
      <c r="DD143" s="242"/>
      <c r="DE143" s="242"/>
      <c r="DF143" s="242"/>
      <c r="DG143" s="242"/>
      <c r="DH143" s="242"/>
      <c r="DI143" s="242"/>
      <c r="DJ143" s="243"/>
    </row>
    <row r="144" spans="1:114" ht="9.75">
      <c r="A144" s="236" t="s">
        <v>478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8"/>
      <c r="BF144" s="143" t="s">
        <v>83</v>
      </c>
      <c r="BG144" s="144"/>
      <c r="BH144" s="138"/>
      <c r="BI144" s="144"/>
      <c r="BJ144" s="153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2" t="s">
        <v>36</v>
      </c>
      <c r="CY144" s="242"/>
      <c r="CZ144" s="242"/>
      <c r="DA144" s="242"/>
      <c r="DB144" s="242"/>
      <c r="DC144" s="242"/>
      <c r="DD144" s="242"/>
      <c r="DE144" s="242"/>
      <c r="DF144" s="242"/>
      <c r="DG144" s="242"/>
      <c r="DH144" s="242"/>
      <c r="DI144" s="242"/>
      <c r="DJ144" s="243"/>
    </row>
    <row r="145" spans="1:114" ht="9.75">
      <c r="A145" s="236" t="s">
        <v>479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8"/>
      <c r="BF145" s="143" t="s">
        <v>84</v>
      </c>
      <c r="BG145" s="144"/>
      <c r="BH145" s="138"/>
      <c r="BI145" s="144"/>
      <c r="BJ145" s="153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2" t="s">
        <v>36</v>
      </c>
      <c r="CY145" s="242"/>
      <c r="CZ145" s="242"/>
      <c r="DA145" s="242"/>
      <c r="DB145" s="242"/>
      <c r="DC145" s="242"/>
      <c r="DD145" s="242"/>
      <c r="DE145" s="242"/>
      <c r="DF145" s="242"/>
      <c r="DG145" s="242"/>
      <c r="DH145" s="242"/>
      <c r="DI145" s="242"/>
      <c r="DJ145" s="243"/>
    </row>
    <row r="146" spans="1:114" ht="9.75">
      <c r="A146" s="236" t="s">
        <v>480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8"/>
      <c r="BF146" s="143" t="s">
        <v>85</v>
      </c>
      <c r="BG146" s="144"/>
      <c r="BH146" s="138"/>
      <c r="BI146" s="144"/>
      <c r="BJ146" s="153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2" t="s">
        <v>36</v>
      </c>
      <c r="CY146" s="242"/>
      <c r="CZ146" s="242"/>
      <c r="DA146" s="242"/>
      <c r="DB146" s="242"/>
      <c r="DC146" s="242"/>
      <c r="DD146" s="242"/>
      <c r="DE146" s="242"/>
      <c r="DF146" s="242"/>
      <c r="DG146" s="242"/>
      <c r="DH146" s="242"/>
      <c r="DI146" s="242"/>
      <c r="DJ146" s="243"/>
    </row>
    <row r="147" spans="1:114" ht="9.75">
      <c r="A147" s="259" t="s">
        <v>481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60"/>
      <c r="BF147" s="146" t="s">
        <v>86</v>
      </c>
      <c r="BG147" s="147" t="s">
        <v>36</v>
      </c>
      <c r="BH147" s="138"/>
      <c r="BI147" s="147"/>
      <c r="BJ147" s="153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2" t="s">
        <v>36</v>
      </c>
      <c r="CY147" s="242"/>
      <c r="CZ147" s="242"/>
      <c r="DA147" s="242"/>
      <c r="DB147" s="242"/>
      <c r="DC147" s="242"/>
      <c r="DD147" s="242"/>
      <c r="DE147" s="242"/>
      <c r="DF147" s="242"/>
      <c r="DG147" s="242"/>
      <c r="DH147" s="242"/>
      <c r="DI147" s="242"/>
      <c r="DJ147" s="243"/>
    </row>
    <row r="148" spans="1:114" ht="30" customHeight="1">
      <c r="A148" s="256" t="s">
        <v>87</v>
      </c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57"/>
      <c r="AK148" s="257"/>
      <c r="AL148" s="257"/>
      <c r="AM148" s="257"/>
      <c r="AN148" s="257"/>
      <c r="AO148" s="257"/>
      <c r="AP148" s="257"/>
      <c r="AQ148" s="257"/>
      <c r="AR148" s="257"/>
      <c r="AS148" s="257"/>
      <c r="AT148" s="257"/>
      <c r="AU148" s="257"/>
      <c r="AV148" s="257"/>
      <c r="AW148" s="257"/>
      <c r="AX148" s="257"/>
      <c r="AY148" s="257"/>
      <c r="AZ148" s="257"/>
      <c r="BA148" s="257"/>
      <c r="BB148" s="257"/>
      <c r="BC148" s="257"/>
      <c r="BD148" s="257"/>
      <c r="BE148" s="257"/>
      <c r="BF148" s="143" t="s">
        <v>88</v>
      </c>
      <c r="BG148" s="20" t="s">
        <v>89</v>
      </c>
      <c r="BH148" s="138"/>
      <c r="BI148" s="144"/>
      <c r="BJ148" s="153"/>
      <c r="BK148" s="253"/>
      <c r="BL148" s="254"/>
      <c r="BM148" s="254"/>
      <c r="BN148" s="254"/>
      <c r="BO148" s="254"/>
      <c r="BP148" s="254"/>
      <c r="BQ148" s="254"/>
      <c r="BR148" s="254"/>
      <c r="BS148" s="254"/>
      <c r="BT148" s="254"/>
      <c r="BU148" s="254"/>
      <c r="BV148" s="254"/>
      <c r="BW148" s="258"/>
      <c r="BX148" s="253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4"/>
      <c r="CI148" s="254"/>
      <c r="CJ148" s="258"/>
      <c r="CK148" s="253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8"/>
      <c r="CX148" s="253" t="s">
        <v>36</v>
      </c>
      <c r="CY148" s="254"/>
      <c r="CZ148" s="254"/>
      <c r="DA148" s="254"/>
      <c r="DB148" s="254"/>
      <c r="DC148" s="254"/>
      <c r="DD148" s="254"/>
      <c r="DE148" s="254"/>
      <c r="DF148" s="254"/>
      <c r="DG148" s="254"/>
      <c r="DH148" s="254"/>
      <c r="DI148" s="254"/>
      <c r="DJ148" s="255"/>
    </row>
    <row r="149" spans="1:114" ht="11.25" customHeight="1" thickBot="1">
      <c r="A149" s="256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57"/>
      <c r="AY149" s="257"/>
      <c r="AZ149" s="257"/>
      <c r="BA149" s="257"/>
      <c r="BB149" s="257"/>
      <c r="BC149" s="257"/>
      <c r="BD149" s="257"/>
      <c r="BE149" s="257"/>
      <c r="BF149" s="140"/>
      <c r="BG149" s="20"/>
      <c r="BH149" s="141"/>
      <c r="BI149" s="20"/>
      <c r="BJ149" s="155"/>
      <c r="BK149" s="413"/>
      <c r="BL149" s="414"/>
      <c r="BM149" s="414"/>
      <c r="BN149" s="414"/>
      <c r="BO149" s="414"/>
      <c r="BP149" s="414"/>
      <c r="BQ149" s="414"/>
      <c r="BR149" s="414"/>
      <c r="BS149" s="414"/>
      <c r="BT149" s="414"/>
      <c r="BU149" s="414"/>
      <c r="BV149" s="414"/>
      <c r="BW149" s="415"/>
      <c r="BX149" s="416"/>
      <c r="BY149" s="414"/>
      <c r="BZ149" s="414"/>
      <c r="CA149" s="414"/>
      <c r="CB149" s="414"/>
      <c r="CC149" s="414"/>
      <c r="CD149" s="414"/>
      <c r="CE149" s="414"/>
      <c r="CF149" s="414"/>
      <c r="CG149" s="414"/>
      <c r="CH149" s="414"/>
      <c r="CI149" s="414"/>
      <c r="CJ149" s="415"/>
      <c r="CK149" s="416"/>
      <c r="CL149" s="414"/>
      <c r="CM149" s="414"/>
      <c r="CN149" s="414"/>
      <c r="CO149" s="414"/>
      <c r="CP149" s="414"/>
      <c r="CQ149" s="414"/>
      <c r="CR149" s="414"/>
      <c r="CS149" s="414"/>
      <c r="CT149" s="414"/>
      <c r="CU149" s="414"/>
      <c r="CV149" s="414"/>
      <c r="CW149" s="415"/>
      <c r="CX149" s="416"/>
      <c r="CY149" s="414"/>
      <c r="CZ149" s="414"/>
      <c r="DA149" s="414"/>
      <c r="DB149" s="414"/>
      <c r="DC149" s="414"/>
      <c r="DD149" s="414"/>
      <c r="DE149" s="414"/>
      <c r="DF149" s="414"/>
      <c r="DG149" s="414"/>
      <c r="DH149" s="414"/>
      <c r="DI149" s="414"/>
      <c r="DJ149" s="417"/>
    </row>
  </sheetData>
  <sheetProtection/>
  <mergeCells count="665">
    <mergeCell ref="BX53:CJ53"/>
    <mergeCell ref="CK53:CW53"/>
    <mergeCell ref="CX53:DJ53"/>
    <mergeCell ref="A100:BE100"/>
    <mergeCell ref="BK100:BW100"/>
    <mergeCell ref="BX100:CJ100"/>
    <mergeCell ref="CK100:CW100"/>
    <mergeCell ref="CX100:DJ100"/>
    <mergeCell ref="A68:BE68"/>
    <mergeCell ref="BK68:BW68"/>
    <mergeCell ref="CX68:DJ68"/>
    <mergeCell ref="A110:BE110"/>
    <mergeCell ref="BK110:BW110"/>
    <mergeCell ref="BX110:CJ110"/>
    <mergeCell ref="CK110:CW110"/>
    <mergeCell ref="CX110:DJ110"/>
    <mergeCell ref="A109:BE109"/>
    <mergeCell ref="BK109:BW109"/>
    <mergeCell ref="BX91:CJ91"/>
    <mergeCell ref="BX68:CJ68"/>
    <mergeCell ref="BK126:BW126"/>
    <mergeCell ref="BX126:CJ126"/>
    <mergeCell ref="CK126:CW126"/>
    <mergeCell ref="CX126:DJ126"/>
    <mergeCell ref="CX111:DJ111"/>
    <mergeCell ref="A102:BE102"/>
    <mergeCell ref="BK102:BW102"/>
    <mergeCell ref="BX102:CJ102"/>
    <mergeCell ref="CK102:CW102"/>
    <mergeCell ref="CX102:DJ102"/>
    <mergeCell ref="CK125:CW125"/>
    <mergeCell ref="CX125:DJ125"/>
    <mergeCell ref="CX103:DJ103"/>
    <mergeCell ref="CX104:DJ104"/>
    <mergeCell ref="A107:BE107"/>
    <mergeCell ref="A79:BE79"/>
    <mergeCell ref="BK79:BW79"/>
    <mergeCell ref="BX79:CJ79"/>
    <mergeCell ref="CK79:CW79"/>
    <mergeCell ref="CX79:DJ79"/>
    <mergeCell ref="A149:BE149"/>
    <mergeCell ref="BK149:BW149"/>
    <mergeCell ref="BX149:CJ149"/>
    <mergeCell ref="CK149:CW149"/>
    <mergeCell ref="CX149:DJ149"/>
    <mergeCell ref="A89:BE89"/>
    <mergeCell ref="BK89:BW89"/>
    <mergeCell ref="BX89:CJ89"/>
    <mergeCell ref="CK89:CW89"/>
    <mergeCell ref="CX89:DJ89"/>
    <mergeCell ref="BH13:BJ13"/>
    <mergeCell ref="BG26:BG28"/>
    <mergeCell ref="BF26:BF28"/>
    <mergeCell ref="BK26:DJ26"/>
    <mergeCell ref="CK54:CW54"/>
    <mergeCell ref="BH58:BH59"/>
    <mergeCell ref="BI58:BI59"/>
    <mergeCell ref="CX16:DJ16"/>
    <mergeCell ref="CX21:DJ21"/>
    <mergeCell ref="CX14:DJ15"/>
    <mergeCell ref="CK68:CW68"/>
    <mergeCell ref="BJ58:BJ59"/>
    <mergeCell ref="CX19:DJ19"/>
    <mergeCell ref="AY16:BF16"/>
    <mergeCell ref="BO2:DJ2"/>
    <mergeCell ref="CB6:DJ6"/>
    <mergeCell ref="BX54:CJ54"/>
    <mergeCell ref="CX54:DJ54"/>
    <mergeCell ref="BX43:CJ43"/>
    <mergeCell ref="CK43:CW43"/>
    <mergeCell ref="BR1:DJ1"/>
    <mergeCell ref="CB4:DJ4"/>
    <mergeCell ref="CB5:DJ5"/>
    <mergeCell ref="CB10:CN10"/>
    <mergeCell ref="CQ10:DJ10"/>
    <mergeCell ref="CB7:DJ7"/>
    <mergeCell ref="CB8:DJ8"/>
    <mergeCell ref="CB9:CN9"/>
    <mergeCell ref="CQ9:DJ9"/>
    <mergeCell ref="CD11:CF11"/>
    <mergeCell ref="CG11:CH11"/>
    <mergeCell ref="A43:BE43"/>
    <mergeCell ref="BK43:BW43"/>
    <mergeCell ref="AQ14:BF14"/>
    <mergeCell ref="BH14:BJ14"/>
    <mergeCell ref="AO16:AR16"/>
    <mergeCell ref="AS16:AU16"/>
    <mergeCell ref="AL14:AM14"/>
    <mergeCell ref="BK27:BP27"/>
    <mergeCell ref="CJ11:CX11"/>
    <mergeCell ref="CY11:DA11"/>
    <mergeCell ref="CX22:DJ22"/>
    <mergeCell ref="A24:DJ24"/>
    <mergeCell ref="A26:BE28"/>
    <mergeCell ref="CQ27:CS27"/>
    <mergeCell ref="CX20:DJ20"/>
    <mergeCell ref="CB11:CC11"/>
    <mergeCell ref="DB11:DD11"/>
    <mergeCell ref="K21:BU21"/>
    <mergeCell ref="A17:AA17"/>
    <mergeCell ref="CX17:DJ17"/>
    <mergeCell ref="AB18:BU18"/>
    <mergeCell ref="CX18:DJ18"/>
    <mergeCell ref="AV16:AW16"/>
    <mergeCell ref="AN14:AP14"/>
    <mergeCell ref="BK28:BW28"/>
    <mergeCell ref="CK30:CW30"/>
    <mergeCell ref="BQ27:BS27"/>
    <mergeCell ref="BT27:BW27"/>
    <mergeCell ref="BX27:CC27"/>
    <mergeCell ref="CD27:CF27"/>
    <mergeCell ref="BX28:CJ28"/>
    <mergeCell ref="CK28:CW28"/>
    <mergeCell ref="CK29:CW29"/>
    <mergeCell ref="CG27:CJ27"/>
    <mergeCell ref="CX29:DJ29"/>
    <mergeCell ref="CX30:DJ30"/>
    <mergeCell ref="CX31:DJ31"/>
    <mergeCell ref="CK27:CP27"/>
    <mergeCell ref="CT27:CW27"/>
    <mergeCell ref="CX27:DJ28"/>
    <mergeCell ref="A29:BE29"/>
    <mergeCell ref="BK29:BW29"/>
    <mergeCell ref="BX29:CJ29"/>
    <mergeCell ref="A30:BE30"/>
    <mergeCell ref="BK30:BW30"/>
    <mergeCell ref="BX30:CJ30"/>
    <mergeCell ref="A32:BE32"/>
    <mergeCell ref="BK32:BW32"/>
    <mergeCell ref="BX32:CJ32"/>
    <mergeCell ref="CK32:CW32"/>
    <mergeCell ref="CX32:DJ32"/>
    <mergeCell ref="A31:BE31"/>
    <mergeCell ref="BK31:BW31"/>
    <mergeCell ref="BX31:CJ31"/>
    <mergeCell ref="CK31:CW31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CX36:DJ36"/>
    <mergeCell ref="A35:BE35"/>
    <mergeCell ref="BK35:BW35"/>
    <mergeCell ref="BX35:CJ35"/>
    <mergeCell ref="CK35:CW35"/>
    <mergeCell ref="CK34:CW34"/>
    <mergeCell ref="CX34:DJ34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38:DJ38"/>
    <mergeCell ref="A40:BE40"/>
    <mergeCell ref="BK40:BW40"/>
    <mergeCell ref="BX40:CJ40"/>
    <mergeCell ref="CK40:CW40"/>
    <mergeCell ref="A39:BE39"/>
    <mergeCell ref="BK39:BW39"/>
    <mergeCell ref="BX39:CJ39"/>
    <mergeCell ref="CK39:CW39"/>
    <mergeCell ref="CX39:DJ39"/>
    <mergeCell ref="A41:BE41"/>
    <mergeCell ref="BK41:BW41"/>
    <mergeCell ref="BX41:CJ41"/>
    <mergeCell ref="CK41:CW41"/>
    <mergeCell ref="CX40:DJ40"/>
    <mergeCell ref="A38:BE38"/>
    <mergeCell ref="BK38:BW38"/>
    <mergeCell ref="BX38:CJ38"/>
    <mergeCell ref="CX41:DJ41"/>
    <mergeCell ref="CK38:CW38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6:BE46"/>
    <mergeCell ref="BK46:BW46"/>
    <mergeCell ref="BX46:CJ46"/>
    <mergeCell ref="CX47:DJ47"/>
    <mergeCell ref="CK46:CW46"/>
    <mergeCell ref="CX46:DJ46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CX52:DJ52"/>
    <mergeCell ref="CX55:DJ55"/>
    <mergeCell ref="A52:BE52"/>
    <mergeCell ref="BK52:BW52"/>
    <mergeCell ref="BX52:CJ52"/>
    <mergeCell ref="CK52:CW52"/>
    <mergeCell ref="A54:BE54"/>
    <mergeCell ref="BK54:BW54"/>
    <mergeCell ref="A53:BE53"/>
    <mergeCell ref="BK53:BW53"/>
    <mergeCell ref="A56:BE56"/>
    <mergeCell ref="BK56:BW56"/>
    <mergeCell ref="BX56:CJ56"/>
    <mergeCell ref="CK56:CW56"/>
    <mergeCell ref="A55:BE55"/>
    <mergeCell ref="BK55:BW55"/>
    <mergeCell ref="BX55:CJ55"/>
    <mergeCell ref="CK55:CW55"/>
    <mergeCell ref="BG58:BG59"/>
    <mergeCell ref="BK58:BW59"/>
    <mergeCell ref="BX58:CJ59"/>
    <mergeCell ref="A59:BE59"/>
    <mergeCell ref="CX56:DJ56"/>
    <mergeCell ref="A57:BE57"/>
    <mergeCell ref="BK57:BW57"/>
    <mergeCell ref="BX57:CJ57"/>
    <mergeCell ref="CK57:CW57"/>
    <mergeCell ref="CX57:DJ57"/>
    <mergeCell ref="CK65:CW65"/>
    <mergeCell ref="CX65:DJ65"/>
    <mergeCell ref="A60:BE60"/>
    <mergeCell ref="BK60:BW60"/>
    <mergeCell ref="BX60:CJ60"/>
    <mergeCell ref="BK61:BW61"/>
    <mergeCell ref="BX61:CJ61"/>
    <mergeCell ref="CX63:DJ63"/>
    <mergeCell ref="CK62:CW62"/>
    <mergeCell ref="A61:BE61"/>
    <mergeCell ref="CK66:CW66"/>
    <mergeCell ref="CK58:CW59"/>
    <mergeCell ref="CX58:DJ59"/>
    <mergeCell ref="CK60:CW60"/>
    <mergeCell ref="CX60:DJ60"/>
    <mergeCell ref="CX61:DJ61"/>
    <mergeCell ref="CK61:CW61"/>
    <mergeCell ref="CX66:DJ66"/>
    <mergeCell ref="CX62:DJ62"/>
    <mergeCell ref="CX64:DJ64"/>
    <mergeCell ref="CX51:DJ51"/>
    <mergeCell ref="CK50:CW50"/>
    <mergeCell ref="CX50:DJ50"/>
    <mergeCell ref="CX67:DJ67"/>
    <mergeCell ref="A51:BE51"/>
    <mergeCell ref="BK51:BW51"/>
    <mergeCell ref="BX51:CJ51"/>
    <mergeCell ref="CK51:CW51"/>
    <mergeCell ref="A66:BE66"/>
    <mergeCell ref="BK66:BW66"/>
    <mergeCell ref="BX67:CJ67"/>
    <mergeCell ref="A50:BE50"/>
    <mergeCell ref="BK50:BW50"/>
    <mergeCell ref="BX50:CJ50"/>
    <mergeCell ref="A62:BE62"/>
    <mergeCell ref="BK62:BW62"/>
    <mergeCell ref="BX62:CJ62"/>
    <mergeCell ref="BX65:CJ65"/>
    <mergeCell ref="A58:BE58"/>
    <mergeCell ref="BF58:BF59"/>
    <mergeCell ref="CK67:CW67"/>
    <mergeCell ref="A65:BE65"/>
    <mergeCell ref="BK63:BW63"/>
    <mergeCell ref="BX63:CJ63"/>
    <mergeCell ref="CK63:CW63"/>
    <mergeCell ref="BK65:BW65"/>
    <mergeCell ref="A63:BE63"/>
    <mergeCell ref="BX66:CJ66"/>
    <mergeCell ref="A67:BE67"/>
    <mergeCell ref="BK67:BW67"/>
    <mergeCell ref="CX71:DJ71"/>
    <mergeCell ref="A69:BE69"/>
    <mergeCell ref="BK69:BW69"/>
    <mergeCell ref="BX69:CJ69"/>
    <mergeCell ref="CK69:CW69"/>
    <mergeCell ref="A64:BE64"/>
    <mergeCell ref="BK64:BW64"/>
    <mergeCell ref="BX64:CJ64"/>
    <mergeCell ref="CK64:CW64"/>
    <mergeCell ref="A70:BE70"/>
    <mergeCell ref="CX73:DJ73"/>
    <mergeCell ref="A72:BE72"/>
    <mergeCell ref="BK72:BW72"/>
    <mergeCell ref="BX72:CJ72"/>
    <mergeCell ref="CK72:CW72"/>
    <mergeCell ref="CX69:DJ69"/>
    <mergeCell ref="A71:BE71"/>
    <mergeCell ref="BK71:BW71"/>
    <mergeCell ref="BX71:CJ71"/>
    <mergeCell ref="CK71:CW71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X74:DJ74"/>
    <mergeCell ref="CK73:CW73"/>
    <mergeCell ref="CX77:DJ77"/>
    <mergeCell ref="A76:BE76"/>
    <mergeCell ref="BK76:BW76"/>
    <mergeCell ref="BX76:CJ76"/>
    <mergeCell ref="CK76:CW76"/>
    <mergeCell ref="A75:BE75"/>
    <mergeCell ref="BK75:BW75"/>
    <mergeCell ref="BX75:CJ75"/>
    <mergeCell ref="CK75:CW75"/>
    <mergeCell ref="CX75:DJ75"/>
    <mergeCell ref="A78:BE78"/>
    <mergeCell ref="BK78:BW78"/>
    <mergeCell ref="BX78:CJ78"/>
    <mergeCell ref="CK78:CW78"/>
    <mergeCell ref="CX76:DJ76"/>
    <mergeCell ref="A77:BE77"/>
    <mergeCell ref="BK77:BW77"/>
    <mergeCell ref="BX77:CJ77"/>
    <mergeCell ref="CX78:DJ78"/>
    <mergeCell ref="CK77:CW77"/>
    <mergeCell ref="A80:BE80"/>
    <mergeCell ref="BK80:BW80"/>
    <mergeCell ref="BX80:CJ80"/>
    <mergeCell ref="CK80:CW80"/>
    <mergeCell ref="A82:BE82"/>
    <mergeCell ref="BK82:BW82"/>
    <mergeCell ref="BX82:CJ82"/>
    <mergeCell ref="CK82:CW82"/>
    <mergeCell ref="A81:BE81"/>
    <mergeCell ref="BK81:BW81"/>
    <mergeCell ref="BX81:CJ81"/>
    <mergeCell ref="CX82:DJ82"/>
    <mergeCell ref="CK81:CW81"/>
    <mergeCell ref="CX85:DJ85"/>
    <mergeCell ref="A84:BE84"/>
    <mergeCell ref="BK84:BW84"/>
    <mergeCell ref="BX84:CJ84"/>
    <mergeCell ref="CK84:CW84"/>
    <mergeCell ref="A83:BE83"/>
    <mergeCell ref="BK83:BW83"/>
    <mergeCell ref="BX83:CJ83"/>
    <mergeCell ref="CK83:CW83"/>
    <mergeCell ref="CX83:DJ83"/>
    <mergeCell ref="A86:BE86"/>
    <mergeCell ref="BK86:BW86"/>
    <mergeCell ref="BX86:CJ86"/>
    <mergeCell ref="CK86:CW86"/>
    <mergeCell ref="CX84:DJ84"/>
    <mergeCell ref="A85:BE85"/>
    <mergeCell ref="BK85:BW85"/>
    <mergeCell ref="BX85:CJ85"/>
    <mergeCell ref="CX86:DJ86"/>
    <mergeCell ref="CK85:CW85"/>
    <mergeCell ref="CX91:DJ91"/>
    <mergeCell ref="A90:BE90"/>
    <mergeCell ref="BK90:BW90"/>
    <mergeCell ref="BX90:CJ90"/>
    <mergeCell ref="CK90:CW90"/>
    <mergeCell ref="A87:BE87"/>
    <mergeCell ref="BK87:BW87"/>
    <mergeCell ref="BX87:CJ87"/>
    <mergeCell ref="CK87:CW87"/>
    <mergeCell ref="CX87:DJ87"/>
    <mergeCell ref="A92:BE92"/>
    <mergeCell ref="BK92:BW92"/>
    <mergeCell ref="BX92:CJ92"/>
    <mergeCell ref="CK92:CW92"/>
    <mergeCell ref="CX90:DJ90"/>
    <mergeCell ref="A91:BE91"/>
    <mergeCell ref="BK91:BW91"/>
    <mergeCell ref="CX92:DJ92"/>
    <mergeCell ref="CK91:CW91"/>
    <mergeCell ref="CX95:DJ95"/>
    <mergeCell ref="A94:BE94"/>
    <mergeCell ref="BK94:BW94"/>
    <mergeCell ref="BX94:CJ94"/>
    <mergeCell ref="CK94:CW94"/>
    <mergeCell ref="A93:BE93"/>
    <mergeCell ref="BK93:BW93"/>
    <mergeCell ref="BX93:CJ93"/>
    <mergeCell ref="CK93:CW93"/>
    <mergeCell ref="CX93:DJ93"/>
    <mergeCell ref="A96:BE96"/>
    <mergeCell ref="BK96:BW96"/>
    <mergeCell ref="BX96:CJ96"/>
    <mergeCell ref="CK96:CW96"/>
    <mergeCell ref="CX94:DJ94"/>
    <mergeCell ref="A95:BE95"/>
    <mergeCell ref="BK95:BW95"/>
    <mergeCell ref="BX95:CJ95"/>
    <mergeCell ref="CX96:DJ96"/>
    <mergeCell ref="CK95:CW95"/>
    <mergeCell ref="CX101:DJ101"/>
    <mergeCell ref="A98:BE98"/>
    <mergeCell ref="BK98:BW98"/>
    <mergeCell ref="BX98:CJ98"/>
    <mergeCell ref="CK98:CW98"/>
    <mergeCell ref="A97:BE97"/>
    <mergeCell ref="BK97:BW97"/>
    <mergeCell ref="BX97:CJ97"/>
    <mergeCell ref="CK97:CW97"/>
    <mergeCell ref="CX97:DJ97"/>
    <mergeCell ref="A103:BE103"/>
    <mergeCell ref="BK103:BW103"/>
    <mergeCell ref="BX103:CJ103"/>
    <mergeCell ref="CK103:CW103"/>
    <mergeCell ref="CX98:DJ98"/>
    <mergeCell ref="A101:BE101"/>
    <mergeCell ref="BK101:BW101"/>
    <mergeCell ref="BX101:CJ101"/>
    <mergeCell ref="CK101:CW101"/>
    <mergeCell ref="CX106:DJ106"/>
    <mergeCell ref="A105:BE105"/>
    <mergeCell ref="BK105:BW105"/>
    <mergeCell ref="BX105:CJ105"/>
    <mergeCell ref="CK105:CW105"/>
    <mergeCell ref="A104:BE104"/>
    <mergeCell ref="BK104:BW104"/>
    <mergeCell ref="BX104:CJ104"/>
    <mergeCell ref="CK104:CW104"/>
    <mergeCell ref="BK107:BW107"/>
    <mergeCell ref="BX107:CJ107"/>
    <mergeCell ref="CK107:CW107"/>
    <mergeCell ref="CX105:DJ105"/>
    <mergeCell ref="A106:BE106"/>
    <mergeCell ref="BK106:BW106"/>
    <mergeCell ref="BX106:CJ106"/>
    <mergeCell ref="CX107:DJ107"/>
    <mergeCell ref="CK106:CW106"/>
    <mergeCell ref="A108:BE108"/>
    <mergeCell ref="BK108:BW108"/>
    <mergeCell ref="BX108:CJ108"/>
    <mergeCell ref="CK108:CW108"/>
    <mergeCell ref="CX108:DJ108"/>
    <mergeCell ref="CX109:DJ109"/>
    <mergeCell ref="BX109:CJ109"/>
    <mergeCell ref="CK109:CW109"/>
    <mergeCell ref="A112:BE112"/>
    <mergeCell ref="BK112:BW112"/>
    <mergeCell ref="BX112:CJ112"/>
    <mergeCell ref="CK112:CW112"/>
    <mergeCell ref="A111:BE111"/>
    <mergeCell ref="BK111:BW111"/>
    <mergeCell ref="BX111:CJ111"/>
    <mergeCell ref="A113:BE113"/>
    <mergeCell ref="BK113:BW113"/>
    <mergeCell ref="BX113:CJ113"/>
    <mergeCell ref="CK113:CW113"/>
    <mergeCell ref="CX113:DJ113"/>
    <mergeCell ref="CX114:DJ114"/>
    <mergeCell ref="A114:BE114"/>
    <mergeCell ref="BK114:BW114"/>
    <mergeCell ref="BX114:CJ114"/>
    <mergeCell ref="CX116:DJ116"/>
    <mergeCell ref="CK115:CW115"/>
    <mergeCell ref="CX115:DJ115"/>
    <mergeCell ref="CX112:DJ112"/>
    <mergeCell ref="CK111:CW111"/>
    <mergeCell ref="CK114:CW114"/>
    <mergeCell ref="A117:BE117"/>
    <mergeCell ref="BK117:BW117"/>
    <mergeCell ref="BX117:CJ117"/>
    <mergeCell ref="CK117:CW117"/>
    <mergeCell ref="A115:BE115"/>
    <mergeCell ref="BK115:BW115"/>
    <mergeCell ref="BX115:CJ115"/>
    <mergeCell ref="CX117:DJ117"/>
    <mergeCell ref="A116:BE116"/>
    <mergeCell ref="BK116:BW116"/>
    <mergeCell ref="BX116:CJ116"/>
    <mergeCell ref="CK116:CW116"/>
    <mergeCell ref="CK119:CW119"/>
    <mergeCell ref="CX119:DJ119"/>
    <mergeCell ref="A118:BE118"/>
    <mergeCell ref="BK118:BW118"/>
    <mergeCell ref="BX118:CJ118"/>
    <mergeCell ref="CK118:CW118"/>
    <mergeCell ref="CX121:DJ121"/>
    <mergeCell ref="A120:BE120"/>
    <mergeCell ref="BK120:BW120"/>
    <mergeCell ref="BX120:CJ120"/>
    <mergeCell ref="CK120:CW120"/>
    <mergeCell ref="CX118:DJ118"/>
    <mergeCell ref="A119:BE119"/>
    <mergeCell ref="BK119:BW119"/>
    <mergeCell ref="BX119:CJ119"/>
    <mergeCell ref="CX120:DJ120"/>
    <mergeCell ref="BX122:CJ122"/>
    <mergeCell ref="CK122:CW122"/>
    <mergeCell ref="A121:BE121"/>
    <mergeCell ref="BK121:BW121"/>
    <mergeCell ref="BX121:CJ121"/>
    <mergeCell ref="CK121:CW121"/>
    <mergeCell ref="CK124:CW124"/>
    <mergeCell ref="CX122:DJ122"/>
    <mergeCell ref="A123:BE123"/>
    <mergeCell ref="BK123:BW123"/>
    <mergeCell ref="BX123:CJ123"/>
    <mergeCell ref="CX124:DJ124"/>
    <mergeCell ref="CK123:CW123"/>
    <mergeCell ref="CX123:DJ123"/>
    <mergeCell ref="A122:BE122"/>
    <mergeCell ref="BK122:BW122"/>
    <mergeCell ref="A128:BE128"/>
    <mergeCell ref="BK128:BW128"/>
    <mergeCell ref="BX128:CJ128"/>
    <mergeCell ref="A124:BE124"/>
    <mergeCell ref="BK124:BW124"/>
    <mergeCell ref="BX124:CJ124"/>
    <mergeCell ref="A125:BE125"/>
    <mergeCell ref="BK125:BW125"/>
    <mergeCell ref="BX125:CJ125"/>
    <mergeCell ref="A126:BE126"/>
    <mergeCell ref="CX130:DJ130"/>
    <mergeCell ref="CK129:CW129"/>
    <mergeCell ref="CX129:DJ129"/>
    <mergeCell ref="CK128:CW128"/>
    <mergeCell ref="A127:BE127"/>
    <mergeCell ref="BK127:BW127"/>
    <mergeCell ref="BX127:CJ127"/>
    <mergeCell ref="CK127:CW127"/>
    <mergeCell ref="CX127:DJ127"/>
    <mergeCell ref="CX128:DJ128"/>
    <mergeCell ref="A130:BE130"/>
    <mergeCell ref="BK130:BW130"/>
    <mergeCell ref="BX130:CJ130"/>
    <mergeCell ref="CK130:CW130"/>
    <mergeCell ref="A129:BE129"/>
    <mergeCell ref="BK129:BW129"/>
    <mergeCell ref="BX129:CJ129"/>
    <mergeCell ref="CX133:DJ133"/>
    <mergeCell ref="A132:BE132"/>
    <mergeCell ref="BK132:BW132"/>
    <mergeCell ref="BX132:CJ132"/>
    <mergeCell ref="CK132:CW132"/>
    <mergeCell ref="A131:BE131"/>
    <mergeCell ref="BK131:BW131"/>
    <mergeCell ref="BX131:CJ131"/>
    <mergeCell ref="CK131:CW131"/>
    <mergeCell ref="CX131:DJ131"/>
    <mergeCell ref="A134:BE134"/>
    <mergeCell ref="BK134:BW134"/>
    <mergeCell ref="BX134:CJ134"/>
    <mergeCell ref="CK134:CW134"/>
    <mergeCell ref="CX132:DJ132"/>
    <mergeCell ref="A133:BE133"/>
    <mergeCell ref="BK133:BW133"/>
    <mergeCell ref="BX133:CJ133"/>
    <mergeCell ref="CX134:DJ134"/>
    <mergeCell ref="CK133:CW133"/>
    <mergeCell ref="CX137:DJ137"/>
    <mergeCell ref="A136:BE136"/>
    <mergeCell ref="BK136:BW136"/>
    <mergeCell ref="BX136:CJ136"/>
    <mergeCell ref="CK136:CW136"/>
    <mergeCell ref="A135:BE135"/>
    <mergeCell ref="BK135:BW135"/>
    <mergeCell ref="BX135:CJ135"/>
    <mergeCell ref="CK135:CW135"/>
    <mergeCell ref="CX135:DJ135"/>
    <mergeCell ref="A138:BE138"/>
    <mergeCell ref="BK138:BW138"/>
    <mergeCell ref="BX138:CJ138"/>
    <mergeCell ref="CK138:CW138"/>
    <mergeCell ref="CX136:DJ136"/>
    <mergeCell ref="A137:BE137"/>
    <mergeCell ref="BK137:BW137"/>
    <mergeCell ref="BX137:CJ137"/>
    <mergeCell ref="CX138:DJ138"/>
    <mergeCell ref="CK137:CW137"/>
    <mergeCell ref="CK140:CW140"/>
    <mergeCell ref="A139:BE139"/>
    <mergeCell ref="BK139:BW139"/>
    <mergeCell ref="BX139:CJ139"/>
    <mergeCell ref="CK139:CW139"/>
    <mergeCell ref="CX139:DJ139"/>
    <mergeCell ref="CX140:DJ140"/>
    <mergeCell ref="A140:BE140"/>
    <mergeCell ref="BK140:BW140"/>
    <mergeCell ref="BX140:CJ140"/>
    <mergeCell ref="CK142:CW142"/>
    <mergeCell ref="A141:BE141"/>
    <mergeCell ref="BK141:BW141"/>
    <mergeCell ref="BX141:CJ141"/>
    <mergeCell ref="CX142:DJ142"/>
    <mergeCell ref="CK141:CW141"/>
    <mergeCell ref="CX141:DJ141"/>
    <mergeCell ref="A144:BE144"/>
    <mergeCell ref="BK144:BW144"/>
    <mergeCell ref="BX144:CJ144"/>
    <mergeCell ref="A142:BE142"/>
    <mergeCell ref="BK142:BW142"/>
    <mergeCell ref="BX142:CJ142"/>
    <mergeCell ref="CX146:DJ146"/>
    <mergeCell ref="CK145:CW145"/>
    <mergeCell ref="CX145:DJ145"/>
    <mergeCell ref="CK144:CW144"/>
    <mergeCell ref="A143:BE143"/>
    <mergeCell ref="BK143:BW143"/>
    <mergeCell ref="BX143:CJ143"/>
    <mergeCell ref="CK143:CW143"/>
    <mergeCell ref="CX143:DJ143"/>
    <mergeCell ref="CX144:DJ144"/>
    <mergeCell ref="A146:BE146"/>
    <mergeCell ref="BK146:BW146"/>
    <mergeCell ref="BX146:CJ146"/>
    <mergeCell ref="CK146:CW146"/>
    <mergeCell ref="A145:BE145"/>
    <mergeCell ref="BK145:BW145"/>
    <mergeCell ref="BX145:CJ145"/>
    <mergeCell ref="CX148:DJ148"/>
    <mergeCell ref="A148:BE148"/>
    <mergeCell ref="BK148:BW148"/>
    <mergeCell ref="BX148:CJ148"/>
    <mergeCell ref="CK148:CW148"/>
    <mergeCell ref="A147:BE147"/>
    <mergeCell ref="BK147:BW147"/>
    <mergeCell ref="BX147:CJ147"/>
    <mergeCell ref="CK147:CW147"/>
    <mergeCell ref="CX147:DJ147"/>
    <mergeCell ref="BK88:BW88"/>
    <mergeCell ref="BX88:CJ88"/>
    <mergeCell ref="CK88:CW88"/>
    <mergeCell ref="CX88:DJ88"/>
    <mergeCell ref="BH26:BJ26"/>
    <mergeCell ref="BH27:BH28"/>
    <mergeCell ref="BI27:BI28"/>
    <mergeCell ref="BJ27:BJ28"/>
    <mergeCell ref="CX81:DJ81"/>
    <mergeCell ref="CX80:DJ80"/>
    <mergeCell ref="A99:BE99"/>
    <mergeCell ref="BK99:BW99"/>
    <mergeCell ref="BX99:CJ99"/>
    <mergeCell ref="CK99:CW99"/>
    <mergeCell ref="CX99:DJ99"/>
    <mergeCell ref="BK70:BW70"/>
    <mergeCell ref="BX70:CJ70"/>
    <mergeCell ref="CK70:CW70"/>
    <mergeCell ref="CX70:DJ70"/>
    <mergeCell ref="A88:BE88"/>
  </mergeCells>
  <printOptions/>
  <pageMargins left="0.5905511811023623" right="0.5118110236220472" top="0.3937007874015748" bottom="0.31496062992125984" header="0.1968503937007874" footer="0.1968503937007874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Normal="80" zoomScalePageLayoutView="0" workbookViewId="0" topLeftCell="B1">
      <selection activeCell="H36" sqref="H36"/>
    </sheetView>
  </sheetViews>
  <sheetFormatPr defaultColWidth="9.00390625" defaultRowHeight="12.75" outlineLevelRow="1"/>
  <cols>
    <col min="1" max="1" width="38.875" style="183" hidden="1" customWidth="1"/>
    <col min="2" max="2" width="5.50390625" style="183" customWidth="1"/>
    <col min="3" max="3" width="35.625" style="183" customWidth="1"/>
    <col min="4" max="4" width="16.125" style="183" customWidth="1"/>
    <col min="5" max="5" width="12.125" style="183" customWidth="1"/>
    <col min="6" max="6" width="15.125" style="184" customWidth="1"/>
    <col min="7" max="7" width="20.00390625" style="183" customWidth="1"/>
    <col min="8" max="8" width="15.875" style="183" customWidth="1"/>
    <col min="9" max="9" width="12.50390625" style="183" customWidth="1"/>
    <col min="10" max="10" width="19.125" style="183" customWidth="1"/>
    <col min="11" max="16384" width="8.875" style="183" customWidth="1"/>
  </cols>
  <sheetData>
    <row r="1" ht="12.75">
      <c r="J1" s="185" t="s">
        <v>242</v>
      </c>
    </row>
    <row r="2" ht="12.75">
      <c r="J2" s="185" t="s">
        <v>243</v>
      </c>
    </row>
    <row r="3" ht="12.75">
      <c r="J3" s="185"/>
    </row>
    <row r="4" ht="12.75">
      <c r="J4" s="185" t="s">
        <v>353</v>
      </c>
    </row>
    <row r="5" spans="2:10" s="60" customFormat="1" ht="18">
      <c r="B5" s="675" t="s">
        <v>287</v>
      </c>
      <c r="C5" s="675"/>
      <c r="D5" s="675"/>
      <c r="E5" s="675"/>
      <c r="F5" s="675"/>
      <c r="G5" s="675"/>
      <c r="H5" s="675"/>
      <c r="I5" s="675"/>
      <c r="J5" s="675"/>
    </row>
    <row r="6" spans="2:10" s="60" customFormat="1" ht="18">
      <c r="B6" s="178"/>
      <c r="C6" s="178"/>
      <c r="D6" s="178"/>
      <c r="E6" s="178"/>
      <c r="F6" s="178"/>
      <c r="G6" s="178"/>
      <c r="H6" s="178"/>
      <c r="I6" s="178"/>
      <c r="J6" s="178"/>
    </row>
    <row r="7" spans="2:10" s="61" customFormat="1" ht="18">
      <c r="B7" s="60" t="s">
        <v>288</v>
      </c>
      <c r="E7" s="677" t="s">
        <v>460</v>
      </c>
      <c r="F7" s="677"/>
      <c r="G7" s="677"/>
      <c r="H7" s="677"/>
      <c r="I7" s="677"/>
      <c r="J7" s="677"/>
    </row>
    <row r="8" spans="2:10" s="60" customFormat="1" ht="18">
      <c r="B8" s="60" t="s">
        <v>289</v>
      </c>
      <c r="D8" s="677" t="s">
        <v>597</v>
      </c>
      <c r="E8" s="677"/>
      <c r="F8" s="677"/>
      <c r="G8" s="677"/>
      <c r="H8" s="677"/>
      <c r="I8" s="677"/>
      <c r="J8" s="677"/>
    </row>
    <row r="9" spans="4:10" s="60" customFormat="1" ht="18">
      <c r="D9" s="179"/>
      <c r="E9" s="179"/>
      <c r="F9" s="179"/>
      <c r="G9" s="179"/>
      <c r="H9" s="179"/>
      <c r="I9" s="179"/>
      <c r="J9" s="179"/>
    </row>
    <row r="10" spans="1:10" s="186" customFormat="1" ht="25.5" customHeight="1">
      <c r="A10" s="737" t="s">
        <v>603</v>
      </c>
      <c r="B10" s="738"/>
      <c r="C10" s="738"/>
      <c r="D10" s="738"/>
      <c r="E10" s="738"/>
      <c r="F10" s="738"/>
      <c r="G10" s="738"/>
      <c r="H10" s="738"/>
      <c r="I10" s="738"/>
      <c r="J10" s="739"/>
    </row>
    <row r="11" spans="1:10" ht="26.25">
      <c r="A11" s="187"/>
      <c r="B11" s="188" t="s">
        <v>292</v>
      </c>
      <c r="C11" s="189" t="s">
        <v>441</v>
      </c>
      <c r="D11" s="740" t="s">
        <v>442</v>
      </c>
      <c r="E11" s="741"/>
      <c r="F11" s="740" t="s">
        <v>340</v>
      </c>
      <c r="G11" s="741"/>
      <c r="H11" s="740" t="s">
        <v>443</v>
      </c>
      <c r="I11" s="741"/>
      <c r="J11" s="189" t="s">
        <v>335</v>
      </c>
    </row>
    <row r="12" spans="1:10" ht="13.5">
      <c r="A12" s="187"/>
      <c r="B12" s="190">
        <v>1</v>
      </c>
      <c r="C12" s="190">
        <v>2</v>
      </c>
      <c r="D12" s="742">
        <v>3</v>
      </c>
      <c r="E12" s="743"/>
      <c r="F12" s="742">
        <v>4</v>
      </c>
      <c r="G12" s="743"/>
      <c r="H12" s="742">
        <v>5</v>
      </c>
      <c r="I12" s="743"/>
      <c r="J12" s="190" t="s">
        <v>357</v>
      </c>
    </row>
    <row r="13" spans="1:10" s="194" customFormat="1" ht="15" outlineLevel="1">
      <c r="A13" s="191"/>
      <c r="B13" s="192">
        <v>1</v>
      </c>
      <c r="C13" s="191" t="s">
        <v>604</v>
      </c>
      <c r="D13" s="744">
        <v>15</v>
      </c>
      <c r="E13" s="745"/>
      <c r="F13" s="746">
        <v>32</v>
      </c>
      <c r="G13" s="747"/>
      <c r="H13" s="748">
        <v>72</v>
      </c>
      <c r="I13" s="749"/>
      <c r="J13" s="193">
        <v>90000</v>
      </c>
    </row>
    <row r="14" spans="1:10" s="186" customFormat="1" ht="15.75" outlineLevel="1">
      <c r="A14" s="195" t="s">
        <v>307</v>
      </c>
      <c r="B14" s="196"/>
      <c r="C14" s="733" t="s">
        <v>307</v>
      </c>
      <c r="D14" s="733"/>
      <c r="E14" s="733"/>
      <c r="F14" s="733"/>
      <c r="G14" s="733"/>
      <c r="H14" s="733"/>
      <c r="I14" s="734"/>
      <c r="J14" s="197">
        <f>J13</f>
        <v>90000</v>
      </c>
    </row>
    <row r="15" spans="1:10" s="186" customFormat="1" ht="25.5" customHeight="1" hidden="1">
      <c r="A15" s="737" t="s">
        <v>648</v>
      </c>
      <c r="B15" s="738"/>
      <c r="C15" s="738"/>
      <c r="D15" s="738"/>
      <c r="E15" s="738"/>
      <c r="F15" s="738"/>
      <c r="G15" s="738"/>
      <c r="H15" s="738"/>
      <c r="I15" s="738"/>
      <c r="J15" s="739"/>
    </row>
    <row r="16" spans="1:10" ht="26.25" hidden="1">
      <c r="A16" s="187"/>
      <c r="B16" s="188" t="s">
        <v>292</v>
      </c>
      <c r="C16" s="189" t="s">
        <v>441</v>
      </c>
      <c r="D16" s="740" t="s">
        <v>442</v>
      </c>
      <c r="E16" s="741"/>
      <c r="F16" s="740" t="s">
        <v>340</v>
      </c>
      <c r="G16" s="741"/>
      <c r="H16" s="740" t="s">
        <v>443</v>
      </c>
      <c r="I16" s="741"/>
      <c r="J16" s="189" t="s">
        <v>335</v>
      </c>
    </row>
    <row r="17" spans="1:10" ht="13.5" hidden="1">
      <c r="A17" s="187"/>
      <c r="B17" s="190">
        <v>1</v>
      </c>
      <c r="C17" s="190">
        <v>2</v>
      </c>
      <c r="D17" s="742">
        <v>3</v>
      </c>
      <c r="E17" s="743"/>
      <c r="F17" s="742">
        <v>4</v>
      </c>
      <c r="G17" s="743"/>
      <c r="H17" s="742">
        <v>5</v>
      </c>
      <c r="I17" s="743"/>
      <c r="J17" s="190" t="s">
        <v>357</v>
      </c>
    </row>
    <row r="18" spans="1:10" s="194" customFormat="1" ht="15" hidden="1" outlineLevel="1">
      <c r="A18" s="191"/>
      <c r="B18" s="192">
        <v>1</v>
      </c>
      <c r="C18" s="191" t="s">
        <v>604</v>
      </c>
      <c r="D18" s="744">
        <v>15</v>
      </c>
      <c r="E18" s="745"/>
      <c r="F18" s="746">
        <v>32</v>
      </c>
      <c r="G18" s="747"/>
      <c r="H18" s="748">
        <v>72</v>
      </c>
      <c r="I18" s="749"/>
      <c r="J18" s="193"/>
    </row>
    <row r="19" spans="1:10" s="186" customFormat="1" ht="15.75" hidden="1" outlineLevel="1">
      <c r="A19" s="195" t="s">
        <v>307</v>
      </c>
      <c r="B19" s="196"/>
      <c r="C19" s="733" t="s">
        <v>307</v>
      </c>
      <c r="D19" s="733"/>
      <c r="E19" s="733"/>
      <c r="F19" s="733"/>
      <c r="G19" s="733"/>
      <c r="H19" s="733"/>
      <c r="I19" s="734"/>
      <c r="J19" s="197">
        <f>J18</f>
        <v>0</v>
      </c>
    </row>
    <row r="20" spans="3:10" s="186" customFormat="1" ht="21" customHeight="1" collapsed="1">
      <c r="C20" s="735" t="s">
        <v>348</v>
      </c>
      <c r="D20" s="735"/>
      <c r="E20" s="735"/>
      <c r="F20" s="735"/>
      <c r="G20" s="735"/>
      <c r="H20" s="735"/>
      <c r="I20" s="736"/>
      <c r="J20" s="198">
        <f>J14+J19</f>
        <v>90000</v>
      </c>
    </row>
    <row r="24" spans="2:10" s="79" customFormat="1" ht="12.75">
      <c r="B24" s="79" t="s">
        <v>143</v>
      </c>
      <c r="D24" s="123"/>
      <c r="E24" s="123"/>
      <c r="F24" s="124"/>
      <c r="I24" s="123"/>
      <c r="J24" s="123" t="s">
        <v>596</v>
      </c>
    </row>
    <row r="25" spans="6:10" s="79" customFormat="1" ht="12.75">
      <c r="F25" s="122"/>
      <c r="I25" s="627" t="s">
        <v>349</v>
      </c>
      <c r="J25" s="627"/>
    </row>
    <row r="26" s="79" customFormat="1" ht="12.75">
      <c r="F26" s="122"/>
    </row>
    <row r="27" spans="2:10" s="79" customFormat="1" ht="12.75">
      <c r="B27" s="79" t="s">
        <v>350</v>
      </c>
      <c r="D27" s="123"/>
      <c r="E27" s="123"/>
      <c r="F27" s="124"/>
      <c r="I27" s="123"/>
      <c r="J27" s="123" t="s">
        <v>577</v>
      </c>
    </row>
    <row r="28" spans="6:10" s="79" customFormat="1" ht="12.75">
      <c r="F28" s="122"/>
      <c r="I28" s="627" t="s">
        <v>349</v>
      </c>
      <c r="J28" s="627"/>
    </row>
    <row r="29" s="79" customFormat="1" ht="12.75">
      <c r="F29" s="122"/>
    </row>
    <row r="30" spans="2:10" s="79" customFormat="1" ht="12.75">
      <c r="B30" s="79" t="s">
        <v>351</v>
      </c>
      <c r="C30" s="123" t="s">
        <v>588</v>
      </c>
      <c r="D30" s="123"/>
      <c r="F30" s="124" t="s">
        <v>589</v>
      </c>
      <c r="G30" s="123"/>
      <c r="I30" s="123"/>
      <c r="J30" s="123" t="s">
        <v>577</v>
      </c>
    </row>
    <row r="31" spans="3:10" s="79" customFormat="1" ht="12.75">
      <c r="C31" s="627" t="s">
        <v>145</v>
      </c>
      <c r="D31" s="627"/>
      <c r="F31" s="629" t="s">
        <v>148</v>
      </c>
      <c r="G31" s="629"/>
      <c r="I31" s="627" t="s">
        <v>349</v>
      </c>
      <c r="J31" s="627"/>
    </row>
    <row r="32" s="79" customFormat="1" ht="12.75">
      <c r="F32" s="122"/>
    </row>
    <row r="33" spans="2:6" s="79" customFormat="1" ht="12.75">
      <c r="B33" s="79" t="s">
        <v>352</v>
      </c>
      <c r="C33" s="165" t="str">
        <f>'Расчеты (обосн) добр.пожерт'!C145</f>
        <v>13.01.2022</v>
      </c>
      <c r="F33" s="122"/>
    </row>
  </sheetData>
  <sheetProtection/>
  <mergeCells count="31">
    <mergeCell ref="C19:I19"/>
    <mergeCell ref="H16:I16"/>
    <mergeCell ref="D17:E17"/>
    <mergeCell ref="F17:G17"/>
    <mergeCell ref="H17:I17"/>
    <mergeCell ref="D18:E18"/>
    <mergeCell ref="F18:G18"/>
    <mergeCell ref="H18:I18"/>
    <mergeCell ref="D12:E12"/>
    <mergeCell ref="F12:G12"/>
    <mergeCell ref="H12:I12"/>
    <mergeCell ref="D13:E13"/>
    <mergeCell ref="F13:G13"/>
    <mergeCell ref="H13:I13"/>
    <mergeCell ref="B5:J5"/>
    <mergeCell ref="E7:J7"/>
    <mergeCell ref="D8:J8"/>
    <mergeCell ref="A10:J10"/>
    <mergeCell ref="D11:E11"/>
    <mergeCell ref="F11:G11"/>
    <mergeCell ref="H11:I11"/>
    <mergeCell ref="I25:J25"/>
    <mergeCell ref="I28:J28"/>
    <mergeCell ref="C31:D31"/>
    <mergeCell ref="F31:G31"/>
    <mergeCell ref="I31:J31"/>
    <mergeCell ref="C14:I14"/>
    <mergeCell ref="C20:I20"/>
    <mergeCell ref="A15:J15"/>
    <mergeCell ref="D16:E16"/>
    <mergeCell ref="F16:G1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SheetLayoutView="100" zoomScalePageLayoutView="0" workbookViewId="0" topLeftCell="A1">
      <selection activeCell="DS8" sqref="DS8:EE8"/>
    </sheetView>
  </sheetViews>
  <sheetFormatPr defaultColWidth="0.875" defaultRowHeight="12.75"/>
  <cols>
    <col min="1" max="121" width="0.875" style="1" customWidth="1"/>
    <col min="122" max="122" width="1.4921875" style="1" customWidth="1"/>
    <col min="123" max="16384" width="0.875" style="1" customWidth="1"/>
  </cols>
  <sheetData>
    <row r="1" spans="2:160" s="7" customFormat="1" ht="13.5" customHeight="1">
      <c r="B1" s="381" t="s">
        <v>530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1"/>
      <c r="CC1" s="381"/>
      <c r="CD1" s="381"/>
      <c r="CE1" s="381"/>
      <c r="CF1" s="381"/>
      <c r="CG1" s="381"/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1"/>
      <c r="CS1" s="381"/>
      <c r="CT1" s="381"/>
      <c r="CU1" s="381"/>
      <c r="CV1" s="381"/>
      <c r="CW1" s="381"/>
      <c r="CX1" s="381"/>
      <c r="CY1" s="381"/>
      <c r="CZ1" s="381"/>
      <c r="DA1" s="381"/>
      <c r="DB1" s="381"/>
      <c r="DC1" s="381"/>
      <c r="DD1" s="381"/>
      <c r="DE1" s="381"/>
      <c r="DF1" s="381"/>
      <c r="DG1" s="381"/>
      <c r="DH1" s="381"/>
      <c r="DI1" s="381"/>
      <c r="DJ1" s="381"/>
      <c r="DK1" s="381"/>
      <c r="DL1" s="381"/>
      <c r="DM1" s="381"/>
      <c r="DN1" s="381"/>
      <c r="DO1" s="381"/>
      <c r="DP1" s="381"/>
      <c r="DQ1" s="381"/>
      <c r="DR1" s="381"/>
      <c r="DS1" s="381"/>
      <c r="DT1" s="381"/>
      <c r="DU1" s="381"/>
      <c r="DV1" s="381"/>
      <c r="DW1" s="381"/>
      <c r="DX1" s="381"/>
      <c r="DY1" s="381"/>
      <c r="DZ1" s="381"/>
      <c r="EA1" s="381"/>
      <c r="EB1" s="381"/>
      <c r="EC1" s="381"/>
      <c r="ED1" s="381"/>
      <c r="EE1" s="381"/>
      <c r="EF1" s="381"/>
      <c r="EG1" s="381"/>
      <c r="EH1" s="381"/>
      <c r="EI1" s="381"/>
      <c r="EJ1" s="381"/>
      <c r="EK1" s="381"/>
      <c r="EL1" s="381"/>
      <c r="EM1" s="381"/>
      <c r="EN1" s="381"/>
      <c r="EO1" s="381"/>
      <c r="EP1" s="381"/>
      <c r="EQ1" s="381"/>
      <c r="ER1" s="381"/>
      <c r="ES1" s="381"/>
      <c r="ET1" s="381"/>
      <c r="EU1" s="381"/>
      <c r="EV1" s="381"/>
      <c r="EW1" s="381"/>
      <c r="EX1" s="381"/>
      <c r="EY1" s="381"/>
      <c r="EZ1" s="381"/>
      <c r="FA1" s="381"/>
      <c r="FB1" s="381"/>
      <c r="FC1" s="381"/>
      <c r="FD1" s="381"/>
    </row>
    <row r="3" spans="1:161" ht="11.25" customHeight="1">
      <c r="A3" s="364" t="s">
        <v>90</v>
      </c>
      <c r="B3" s="364"/>
      <c r="C3" s="364"/>
      <c r="D3" s="364"/>
      <c r="E3" s="364"/>
      <c r="F3" s="364"/>
      <c r="G3" s="364"/>
      <c r="H3" s="245"/>
      <c r="I3" s="383" t="s">
        <v>0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4"/>
      <c r="CN3" s="249" t="s">
        <v>91</v>
      </c>
      <c r="CO3" s="364"/>
      <c r="CP3" s="364"/>
      <c r="CQ3" s="364"/>
      <c r="CR3" s="364"/>
      <c r="CS3" s="364"/>
      <c r="CT3" s="364"/>
      <c r="CU3" s="245"/>
      <c r="CV3" s="249" t="s">
        <v>92</v>
      </c>
      <c r="CW3" s="364"/>
      <c r="CX3" s="364"/>
      <c r="CY3" s="364"/>
      <c r="CZ3" s="364"/>
      <c r="DA3" s="364"/>
      <c r="DB3" s="364"/>
      <c r="DC3" s="364"/>
      <c r="DD3" s="364"/>
      <c r="DE3" s="245"/>
      <c r="DF3" s="407" t="s">
        <v>8</v>
      </c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</row>
    <row r="4" spans="1:161" ht="11.25" customHeight="1">
      <c r="A4" s="420"/>
      <c r="B4" s="420"/>
      <c r="C4" s="420"/>
      <c r="D4" s="420"/>
      <c r="E4" s="420"/>
      <c r="F4" s="420"/>
      <c r="G4" s="420"/>
      <c r="H4" s="421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7"/>
      <c r="CN4" s="406"/>
      <c r="CO4" s="420"/>
      <c r="CP4" s="420"/>
      <c r="CQ4" s="420"/>
      <c r="CR4" s="420"/>
      <c r="CS4" s="420"/>
      <c r="CT4" s="420"/>
      <c r="CU4" s="421"/>
      <c r="CV4" s="406"/>
      <c r="CW4" s="420"/>
      <c r="CX4" s="420"/>
      <c r="CY4" s="420"/>
      <c r="CZ4" s="420"/>
      <c r="DA4" s="420"/>
      <c r="DB4" s="420"/>
      <c r="DC4" s="420"/>
      <c r="DD4" s="420"/>
      <c r="DE4" s="421"/>
      <c r="DF4" s="360" t="s">
        <v>2</v>
      </c>
      <c r="DG4" s="361"/>
      <c r="DH4" s="361"/>
      <c r="DI4" s="361"/>
      <c r="DJ4" s="361"/>
      <c r="DK4" s="361"/>
      <c r="DL4" s="369" t="s">
        <v>561</v>
      </c>
      <c r="DM4" s="369"/>
      <c r="DN4" s="369"/>
      <c r="DO4" s="362" t="s">
        <v>3</v>
      </c>
      <c r="DP4" s="362"/>
      <c r="DQ4" s="362"/>
      <c r="DR4" s="363"/>
      <c r="DS4" s="360" t="s">
        <v>2</v>
      </c>
      <c r="DT4" s="361"/>
      <c r="DU4" s="361"/>
      <c r="DV4" s="361"/>
      <c r="DW4" s="361"/>
      <c r="DX4" s="361"/>
      <c r="DY4" s="369" t="s">
        <v>629</v>
      </c>
      <c r="DZ4" s="369"/>
      <c r="EA4" s="369"/>
      <c r="EB4" s="362" t="s">
        <v>3</v>
      </c>
      <c r="EC4" s="362"/>
      <c r="ED4" s="362"/>
      <c r="EE4" s="363"/>
      <c r="EF4" s="360" t="s">
        <v>2</v>
      </c>
      <c r="EG4" s="361"/>
      <c r="EH4" s="361"/>
      <c r="EI4" s="361"/>
      <c r="EJ4" s="361"/>
      <c r="EK4" s="361"/>
      <c r="EL4" s="369" t="s">
        <v>660</v>
      </c>
      <c r="EM4" s="369"/>
      <c r="EN4" s="369"/>
      <c r="EO4" s="362" t="s">
        <v>3</v>
      </c>
      <c r="EP4" s="362"/>
      <c r="EQ4" s="362"/>
      <c r="ER4" s="363"/>
      <c r="ES4" s="249" t="s">
        <v>7</v>
      </c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</row>
    <row r="5" spans="1:161" ht="39" customHeight="1">
      <c r="A5" s="365"/>
      <c r="B5" s="365"/>
      <c r="C5" s="365"/>
      <c r="D5" s="365"/>
      <c r="E5" s="365"/>
      <c r="F5" s="365"/>
      <c r="G5" s="365"/>
      <c r="H5" s="246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90"/>
      <c r="CN5" s="250"/>
      <c r="CO5" s="365"/>
      <c r="CP5" s="365"/>
      <c r="CQ5" s="365"/>
      <c r="CR5" s="365"/>
      <c r="CS5" s="365"/>
      <c r="CT5" s="365"/>
      <c r="CU5" s="246"/>
      <c r="CV5" s="250"/>
      <c r="CW5" s="365"/>
      <c r="CX5" s="365"/>
      <c r="CY5" s="365"/>
      <c r="CZ5" s="365"/>
      <c r="DA5" s="365"/>
      <c r="DB5" s="365"/>
      <c r="DC5" s="365"/>
      <c r="DD5" s="365"/>
      <c r="DE5" s="246"/>
      <c r="DF5" s="366" t="s">
        <v>93</v>
      </c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8"/>
      <c r="DS5" s="366" t="s">
        <v>94</v>
      </c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8"/>
      <c r="EF5" s="366" t="s">
        <v>95</v>
      </c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8"/>
      <c r="ES5" s="250"/>
      <c r="ET5" s="365"/>
      <c r="EU5" s="365"/>
      <c r="EV5" s="365"/>
      <c r="EW5" s="365"/>
      <c r="EX5" s="365"/>
      <c r="EY5" s="365"/>
      <c r="EZ5" s="365"/>
      <c r="FA5" s="365"/>
      <c r="FB5" s="365"/>
      <c r="FC5" s="365"/>
      <c r="FD5" s="365"/>
      <c r="FE5" s="365"/>
    </row>
    <row r="6" spans="1:161" ht="10.5" thickBot="1">
      <c r="A6" s="422" t="s">
        <v>9</v>
      </c>
      <c r="B6" s="422"/>
      <c r="C6" s="422"/>
      <c r="D6" s="422"/>
      <c r="E6" s="422"/>
      <c r="F6" s="422"/>
      <c r="G6" s="422"/>
      <c r="H6" s="423"/>
      <c r="I6" s="422" t="s">
        <v>10</v>
      </c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3"/>
      <c r="CN6" s="345" t="s">
        <v>11</v>
      </c>
      <c r="CO6" s="346"/>
      <c r="CP6" s="346"/>
      <c r="CQ6" s="346"/>
      <c r="CR6" s="346"/>
      <c r="CS6" s="346"/>
      <c r="CT6" s="346"/>
      <c r="CU6" s="347"/>
      <c r="CV6" s="345" t="s">
        <v>12</v>
      </c>
      <c r="CW6" s="346"/>
      <c r="CX6" s="346"/>
      <c r="CY6" s="346"/>
      <c r="CZ6" s="346"/>
      <c r="DA6" s="346"/>
      <c r="DB6" s="346"/>
      <c r="DC6" s="346"/>
      <c r="DD6" s="346"/>
      <c r="DE6" s="347"/>
      <c r="DF6" s="345" t="s">
        <v>13</v>
      </c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7"/>
      <c r="DS6" s="345" t="s">
        <v>14</v>
      </c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7"/>
      <c r="EF6" s="345" t="s">
        <v>15</v>
      </c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7"/>
      <c r="ES6" s="345" t="s">
        <v>16</v>
      </c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</row>
    <row r="7" spans="1:161" ht="12.75" customHeight="1">
      <c r="A7" s="425">
        <v>1</v>
      </c>
      <c r="B7" s="425"/>
      <c r="C7" s="425"/>
      <c r="D7" s="425"/>
      <c r="E7" s="425"/>
      <c r="F7" s="425"/>
      <c r="G7" s="425"/>
      <c r="H7" s="426"/>
      <c r="I7" s="427" t="s">
        <v>531</v>
      </c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9" t="s">
        <v>96</v>
      </c>
      <c r="CO7" s="430"/>
      <c r="CP7" s="430"/>
      <c r="CQ7" s="430"/>
      <c r="CR7" s="430"/>
      <c r="CS7" s="430"/>
      <c r="CT7" s="430"/>
      <c r="CU7" s="431"/>
      <c r="CV7" s="432" t="s">
        <v>36</v>
      </c>
      <c r="CW7" s="433"/>
      <c r="CX7" s="433"/>
      <c r="CY7" s="433"/>
      <c r="CZ7" s="433"/>
      <c r="DA7" s="433"/>
      <c r="DB7" s="433"/>
      <c r="DC7" s="433"/>
      <c r="DD7" s="433"/>
      <c r="DE7" s="434"/>
      <c r="DF7" s="342">
        <f>DF10+DF11</f>
        <v>2995347.88</v>
      </c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424"/>
      <c r="DS7" s="342">
        <f>DS10+DS11</f>
        <v>3016232</v>
      </c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424"/>
      <c r="EF7" s="342">
        <f>EF10+EF11</f>
        <v>3032575</v>
      </c>
      <c r="EG7" s="358"/>
      <c r="EH7" s="358"/>
      <c r="EI7" s="358"/>
      <c r="EJ7" s="358"/>
      <c r="EK7" s="358"/>
      <c r="EL7" s="358"/>
      <c r="EM7" s="358"/>
      <c r="EN7" s="358"/>
      <c r="EO7" s="358"/>
      <c r="EP7" s="358"/>
      <c r="EQ7" s="358"/>
      <c r="ER7" s="424"/>
      <c r="ES7" s="342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424"/>
    </row>
    <row r="8" spans="1:161" ht="90" customHeight="1">
      <c r="A8" s="372" t="s">
        <v>97</v>
      </c>
      <c r="B8" s="372"/>
      <c r="C8" s="372"/>
      <c r="D8" s="372"/>
      <c r="E8" s="372"/>
      <c r="F8" s="372"/>
      <c r="G8" s="372"/>
      <c r="H8" s="435"/>
      <c r="I8" s="436" t="s">
        <v>532</v>
      </c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371" t="s">
        <v>98</v>
      </c>
      <c r="CO8" s="372"/>
      <c r="CP8" s="372"/>
      <c r="CQ8" s="372"/>
      <c r="CR8" s="372"/>
      <c r="CS8" s="372"/>
      <c r="CT8" s="372"/>
      <c r="CU8" s="435"/>
      <c r="CV8" s="438" t="s">
        <v>36</v>
      </c>
      <c r="CW8" s="372"/>
      <c r="CX8" s="372"/>
      <c r="CY8" s="372"/>
      <c r="CZ8" s="372"/>
      <c r="DA8" s="372"/>
      <c r="DB8" s="372"/>
      <c r="DC8" s="372"/>
      <c r="DD8" s="372"/>
      <c r="DE8" s="435"/>
      <c r="DF8" s="332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8"/>
      <c r="DS8" s="253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8"/>
      <c r="EF8" s="253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8"/>
      <c r="ES8" s="253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5"/>
    </row>
    <row r="9" spans="1:161" ht="24" customHeight="1">
      <c r="A9" s="372" t="s">
        <v>99</v>
      </c>
      <c r="B9" s="372"/>
      <c r="C9" s="372"/>
      <c r="D9" s="372"/>
      <c r="E9" s="372"/>
      <c r="F9" s="372"/>
      <c r="G9" s="372"/>
      <c r="H9" s="435"/>
      <c r="I9" s="436" t="s">
        <v>533</v>
      </c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371" t="s">
        <v>100</v>
      </c>
      <c r="CO9" s="372"/>
      <c r="CP9" s="372"/>
      <c r="CQ9" s="372"/>
      <c r="CR9" s="372"/>
      <c r="CS9" s="372"/>
      <c r="CT9" s="372"/>
      <c r="CU9" s="435"/>
      <c r="CV9" s="438" t="s">
        <v>36</v>
      </c>
      <c r="CW9" s="372"/>
      <c r="CX9" s="372"/>
      <c r="CY9" s="372"/>
      <c r="CZ9" s="372"/>
      <c r="DA9" s="372"/>
      <c r="DB9" s="372"/>
      <c r="DC9" s="372"/>
      <c r="DD9" s="372"/>
      <c r="DE9" s="435"/>
      <c r="DF9" s="439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1"/>
      <c r="DS9" s="439"/>
      <c r="DT9" s="440"/>
      <c r="DU9" s="440"/>
      <c r="DV9" s="440"/>
      <c r="DW9" s="440"/>
      <c r="DX9" s="440"/>
      <c r="DY9" s="440"/>
      <c r="DZ9" s="440"/>
      <c r="EA9" s="440"/>
      <c r="EB9" s="440"/>
      <c r="EC9" s="440"/>
      <c r="ED9" s="440"/>
      <c r="EE9" s="441"/>
      <c r="EF9" s="439"/>
      <c r="EG9" s="440"/>
      <c r="EH9" s="440"/>
      <c r="EI9" s="440"/>
      <c r="EJ9" s="440"/>
      <c r="EK9" s="440"/>
      <c r="EL9" s="440"/>
      <c r="EM9" s="440"/>
      <c r="EN9" s="440"/>
      <c r="EO9" s="440"/>
      <c r="EP9" s="440"/>
      <c r="EQ9" s="440"/>
      <c r="ER9" s="441"/>
      <c r="ES9" s="253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5"/>
    </row>
    <row r="10" spans="1:161" ht="24" customHeight="1">
      <c r="A10" s="372" t="s">
        <v>101</v>
      </c>
      <c r="B10" s="372"/>
      <c r="C10" s="372"/>
      <c r="D10" s="372"/>
      <c r="E10" s="372"/>
      <c r="F10" s="372"/>
      <c r="G10" s="372"/>
      <c r="H10" s="435"/>
      <c r="I10" s="436" t="s">
        <v>534</v>
      </c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371" t="s">
        <v>103</v>
      </c>
      <c r="CO10" s="372"/>
      <c r="CP10" s="372"/>
      <c r="CQ10" s="372"/>
      <c r="CR10" s="372"/>
      <c r="CS10" s="372"/>
      <c r="CT10" s="372"/>
      <c r="CU10" s="435"/>
      <c r="CV10" s="438" t="s">
        <v>36</v>
      </c>
      <c r="CW10" s="372"/>
      <c r="CX10" s="372"/>
      <c r="CY10" s="372"/>
      <c r="CZ10" s="372"/>
      <c r="DA10" s="372"/>
      <c r="DB10" s="372"/>
      <c r="DC10" s="372"/>
      <c r="DD10" s="372"/>
      <c r="DE10" s="435"/>
      <c r="DF10" s="439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1"/>
      <c r="DS10" s="442"/>
      <c r="DT10" s="440"/>
      <c r="DU10" s="440"/>
      <c r="DV10" s="440"/>
      <c r="DW10" s="440"/>
      <c r="DX10" s="440"/>
      <c r="DY10" s="440"/>
      <c r="DZ10" s="440"/>
      <c r="EA10" s="440"/>
      <c r="EB10" s="440"/>
      <c r="EC10" s="440"/>
      <c r="ED10" s="440"/>
      <c r="EE10" s="441"/>
      <c r="EF10" s="442"/>
      <c r="EG10" s="440"/>
      <c r="EH10" s="440"/>
      <c r="EI10" s="440"/>
      <c r="EJ10" s="440"/>
      <c r="EK10" s="440"/>
      <c r="EL10" s="440"/>
      <c r="EM10" s="440"/>
      <c r="EN10" s="440"/>
      <c r="EO10" s="440"/>
      <c r="EP10" s="440"/>
      <c r="EQ10" s="440"/>
      <c r="ER10" s="441"/>
      <c r="ES10" s="253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5"/>
    </row>
    <row r="11" spans="1:161" ht="24" customHeight="1">
      <c r="A11" s="448" t="s">
        <v>102</v>
      </c>
      <c r="B11" s="448"/>
      <c r="C11" s="448"/>
      <c r="D11" s="448"/>
      <c r="E11" s="448"/>
      <c r="F11" s="448"/>
      <c r="G11" s="448"/>
      <c r="H11" s="449"/>
      <c r="I11" s="450" t="s">
        <v>535</v>
      </c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2" t="s">
        <v>104</v>
      </c>
      <c r="CO11" s="448"/>
      <c r="CP11" s="448"/>
      <c r="CQ11" s="448"/>
      <c r="CR11" s="448"/>
      <c r="CS11" s="448"/>
      <c r="CT11" s="448"/>
      <c r="CU11" s="449"/>
      <c r="CV11" s="453" t="s">
        <v>36</v>
      </c>
      <c r="CW11" s="448"/>
      <c r="CX11" s="448"/>
      <c r="CY11" s="448"/>
      <c r="CZ11" s="448"/>
      <c r="DA11" s="448"/>
      <c r="DB11" s="448"/>
      <c r="DC11" s="448"/>
      <c r="DD11" s="448"/>
      <c r="DE11" s="449"/>
      <c r="DF11" s="443">
        <f>DF12+DF15+DF22</f>
        <v>2995347.88</v>
      </c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5"/>
      <c r="DS11" s="443">
        <f>DS12+DS15+DS22</f>
        <v>3016232</v>
      </c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5"/>
      <c r="EF11" s="443">
        <f>EF12+EF15+EF22</f>
        <v>3032575</v>
      </c>
      <c r="EG11" s="444"/>
      <c r="EH11" s="444"/>
      <c r="EI11" s="444"/>
      <c r="EJ11" s="444"/>
      <c r="EK11" s="444"/>
      <c r="EL11" s="444"/>
      <c r="EM11" s="444"/>
      <c r="EN11" s="444"/>
      <c r="EO11" s="444"/>
      <c r="EP11" s="444"/>
      <c r="EQ11" s="444"/>
      <c r="ER11" s="445"/>
      <c r="ES11" s="446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7"/>
    </row>
    <row r="12" spans="1:161" ht="34.5" customHeight="1">
      <c r="A12" s="372" t="s">
        <v>105</v>
      </c>
      <c r="B12" s="372"/>
      <c r="C12" s="372"/>
      <c r="D12" s="372"/>
      <c r="E12" s="372"/>
      <c r="F12" s="372"/>
      <c r="G12" s="372"/>
      <c r="H12" s="435"/>
      <c r="I12" s="454" t="s">
        <v>107</v>
      </c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371" t="s">
        <v>106</v>
      </c>
      <c r="CO12" s="372"/>
      <c r="CP12" s="372"/>
      <c r="CQ12" s="372"/>
      <c r="CR12" s="372"/>
      <c r="CS12" s="372"/>
      <c r="CT12" s="372"/>
      <c r="CU12" s="435"/>
      <c r="CV12" s="438" t="s">
        <v>36</v>
      </c>
      <c r="CW12" s="372"/>
      <c r="CX12" s="372"/>
      <c r="CY12" s="372"/>
      <c r="CZ12" s="372"/>
      <c r="DA12" s="372"/>
      <c r="DB12" s="372"/>
      <c r="DC12" s="372"/>
      <c r="DD12" s="372"/>
      <c r="DE12" s="435"/>
      <c r="DF12" s="439">
        <f>'стр.1_4'!BK81+'стр.1_4'!BK79-'стр.1_4'!BK102-'стр.1_4'!BK103-'стр.5_6'!DF10</f>
        <v>1018328.1099999999</v>
      </c>
      <c r="DG12" s="440"/>
      <c r="DH12" s="440"/>
      <c r="DI12" s="440"/>
      <c r="DJ12" s="440"/>
      <c r="DK12" s="440"/>
      <c r="DL12" s="440"/>
      <c r="DM12" s="440"/>
      <c r="DN12" s="440"/>
      <c r="DO12" s="440"/>
      <c r="DP12" s="440"/>
      <c r="DQ12" s="440"/>
      <c r="DR12" s="441"/>
      <c r="DS12" s="439">
        <f>'стр.1_4'!BX81+'стр.1_4'!BX79-'стр.1_4'!BX102-'стр.1_4'!BX103-'стр.5_6'!DS10</f>
        <v>1121232</v>
      </c>
      <c r="DT12" s="440"/>
      <c r="DU12" s="440"/>
      <c r="DV12" s="440"/>
      <c r="DW12" s="440"/>
      <c r="DX12" s="440"/>
      <c r="DY12" s="440"/>
      <c r="DZ12" s="440"/>
      <c r="EA12" s="440"/>
      <c r="EB12" s="440"/>
      <c r="EC12" s="440"/>
      <c r="ED12" s="440"/>
      <c r="EE12" s="441"/>
      <c r="EF12" s="439">
        <f>'стр.1_4'!CK81+'стр.1_4'!CK79-'стр.1_4'!CK102-'стр.1_4'!CK103-'стр.5_6'!EF10</f>
        <v>1137575</v>
      </c>
      <c r="EG12" s="440"/>
      <c r="EH12" s="440"/>
      <c r="EI12" s="440"/>
      <c r="EJ12" s="440"/>
      <c r="EK12" s="440"/>
      <c r="EL12" s="440"/>
      <c r="EM12" s="440"/>
      <c r="EN12" s="440"/>
      <c r="EO12" s="440"/>
      <c r="EP12" s="440"/>
      <c r="EQ12" s="440"/>
      <c r="ER12" s="441"/>
      <c r="ES12" s="253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5"/>
    </row>
    <row r="13" spans="1:161" ht="24" customHeight="1">
      <c r="A13" s="372" t="s">
        <v>108</v>
      </c>
      <c r="B13" s="372"/>
      <c r="C13" s="372"/>
      <c r="D13" s="372"/>
      <c r="E13" s="372"/>
      <c r="F13" s="372"/>
      <c r="G13" s="372"/>
      <c r="H13" s="435"/>
      <c r="I13" s="456" t="s">
        <v>109</v>
      </c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371" t="s">
        <v>110</v>
      </c>
      <c r="CO13" s="372"/>
      <c r="CP13" s="372"/>
      <c r="CQ13" s="372"/>
      <c r="CR13" s="372"/>
      <c r="CS13" s="372"/>
      <c r="CT13" s="372"/>
      <c r="CU13" s="435"/>
      <c r="CV13" s="438" t="s">
        <v>36</v>
      </c>
      <c r="CW13" s="372"/>
      <c r="CX13" s="372"/>
      <c r="CY13" s="372"/>
      <c r="CZ13" s="372"/>
      <c r="DA13" s="372"/>
      <c r="DB13" s="372"/>
      <c r="DC13" s="372"/>
      <c r="DD13" s="372"/>
      <c r="DE13" s="435"/>
      <c r="DF13" s="439">
        <f>DF12</f>
        <v>1018328.1099999999</v>
      </c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1"/>
      <c r="DS13" s="439">
        <f>DS12</f>
        <v>1121232</v>
      </c>
      <c r="DT13" s="440"/>
      <c r="DU13" s="440"/>
      <c r="DV13" s="440"/>
      <c r="DW13" s="440"/>
      <c r="DX13" s="440"/>
      <c r="DY13" s="440"/>
      <c r="DZ13" s="440"/>
      <c r="EA13" s="440"/>
      <c r="EB13" s="440"/>
      <c r="EC13" s="440"/>
      <c r="ED13" s="440"/>
      <c r="EE13" s="441"/>
      <c r="EF13" s="439">
        <f>EF12</f>
        <v>1137575</v>
      </c>
      <c r="EG13" s="440"/>
      <c r="EH13" s="440"/>
      <c r="EI13" s="440"/>
      <c r="EJ13" s="440"/>
      <c r="EK13" s="440"/>
      <c r="EL13" s="440"/>
      <c r="EM13" s="440"/>
      <c r="EN13" s="440"/>
      <c r="EO13" s="440"/>
      <c r="EP13" s="440"/>
      <c r="EQ13" s="440"/>
      <c r="ER13" s="441"/>
      <c r="ES13" s="253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5"/>
    </row>
    <row r="14" spans="1:161" ht="12.75" customHeight="1">
      <c r="A14" s="372" t="s">
        <v>111</v>
      </c>
      <c r="B14" s="372"/>
      <c r="C14" s="372"/>
      <c r="D14" s="372"/>
      <c r="E14" s="372"/>
      <c r="F14" s="372"/>
      <c r="G14" s="372"/>
      <c r="H14" s="435"/>
      <c r="I14" s="456" t="s">
        <v>536</v>
      </c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371" t="s">
        <v>112</v>
      </c>
      <c r="CO14" s="372"/>
      <c r="CP14" s="372"/>
      <c r="CQ14" s="372"/>
      <c r="CR14" s="372"/>
      <c r="CS14" s="372"/>
      <c r="CT14" s="372"/>
      <c r="CU14" s="435"/>
      <c r="CV14" s="438" t="s">
        <v>36</v>
      </c>
      <c r="CW14" s="372"/>
      <c r="CX14" s="372"/>
      <c r="CY14" s="372"/>
      <c r="CZ14" s="372"/>
      <c r="DA14" s="372"/>
      <c r="DB14" s="372"/>
      <c r="DC14" s="372"/>
      <c r="DD14" s="372"/>
      <c r="DE14" s="435"/>
      <c r="DF14" s="253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8"/>
      <c r="DS14" s="253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8"/>
      <c r="EF14" s="253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8"/>
      <c r="ES14" s="253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5"/>
    </row>
    <row r="15" spans="1:161" ht="24" customHeight="1">
      <c r="A15" s="372" t="s">
        <v>113</v>
      </c>
      <c r="B15" s="372"/>
      <c r="C15" s="372"/>
      <c r="D15" s="372"/>
      <c r="E15" s="372"/>
      <c r="F15" s="372"/>
      <c r="G15" s="372"/>
      <c r="H15" s="435"/>
      <c r="I15" s="454" t="s">
        <v>114</v>
      </c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371" t="s">
        <v>115</v>
      </c>
      <c r="CO15" s="372"/>
      <c r="CP15" s="372"/>
      <c r="CQ15" s="372"/>
      <c r="CR15" s="372"/>
      <c r="CS15" s="372"/>
      <c r="CT15" s="372"/>
      <c r="CU15" s="435"/>
      <c r="CV15" s="438" t="s">
        <v>36</v>
      </c>
      <c r="CW15" s="372"/>
      <c r="CX15" s="372"/>
      <c r="CY15" s="372"/>
      <c r="CZ15" s="372"/>
      <c r="DA15" s="372"/>
      <c r="DB15" s="372"/>
      <c r="DC15" s="372"/>
      <c r="DD15" s="372"/>
      <c r="DE15" s="435"/>
      <c r="DF15" s="332">
        <f>'стр.1_4'!BK104</f>
        <v>81505.95</v>
      </c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8"/>
      <c r="DS15" s="332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8"/>
      <c r="EF15" s="332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8"/>
      <c r="ES15" s="253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5"/>
    </row>
    <row r="16" spans="1:161" ht="24" customHeight="1">
      <c r="A16" s="372" t="s">
        <v>116</v>
      </c>
      <c r="B16" s="372"/>
      <c r="C16" s="372"/>
      <c r="D16" s="372"/>
      <c r="E16" s="372"/>
      <c r="F16" s="372"/>
      <c r="G16" s="372"/>
      <c r="H16" s="435"/>
      <c r="I16" s="456" t="s">
        <v>109</v>
      </c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371" t="s">
        <v>117</v>
      </c>
      <c r="CO16" s="372"/>
      <c r="CP16" s="372"/>
      <c r="CQ16" s="372"/>
      <c r="CR16" s="372"/>
      <c r="CS16" s="372"/>
      <c r="CT16" s="372"/>
      <c r="CU16" s="435"/>
      <c r="CV16" s="438" t="s">
        <v>36</v>
      </c>
      <c r="CW16" s="372"/>
      <c r="CX16" s="372"/>
      <c r="CY16" s="372"/>
      <c r="CZ16" s="372"/>
      <c r="DA16" s="372"/>
      <c r="DB16" s="372"/>
      <c r="DC16" s="372"/>
      <c r="DD16" s="372"/>
      <c r="DE16" s="435"/>
      <c r="DF16" s="332">
        <f>DF15</f>
        <v>81505.95</v>
      </c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8"/>
      <c r="DS16" s="253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8"/>
      <c r="EF16" s="253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8"/>
      <c r="ES16" s="253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5"/>
    </row>
    <row r="17" spans="1:161" ht="12.75" customHeight="1">
      <c r="A17" s="372" t="s">
        <v>118</v>
      </c>
      <c r="B17" s="372"/>
      <c r="C17" s="372"/>
      <c r="D17" s="372"/>
      <c r="E17" s="372"/>
      <c r="F17" s="372"/>
      <c r="G17" s="372"/>
      <c r="H17" s="435"/>
      <c r="I17" s="456" t="s">
        <v>536</v>
      </c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371" t="s">
        <v>119</v>
      </c>
      <c r="CO17" s="372"/>
      <c r="CP17" s="372"/>
      <c r="CQ17" s="372"/>
      <c r="CR17" s="372"/>
      <c r="CS17" s="372"/>
      <c r="CT17" s="372"/>
      <c r="CU17" s="435"/>
      <c r="CV17" s="438" t="s">
        <v>36</v>
      </c>
      <c r="CW17" s="372"/>
      <c r="CX17" s="372"/>
      <c r="CY17" s="372"/>
      <c r="CZ17" s="372"/>
      <c r="DA17" s="372"/>
      <c r="DB17" s="372"/>
      <c r="DC17" s="372"/>
      <c r="DD17" s="372"/>
      <c r="DE17" s="435"/>
      <c r="DF17" s="253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8"/>
      <c r="DS17" s="253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8"/>
      <c r="EF17" s="253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8"/>
      <c r="ES17" s="253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5"/>
    </row>
    <row r="18" spans="1:161" ht="12.75" customHeight="1">
      <c r="A18" s="372" t="s">
        <v>120</v>
      </c>
      <c r="B18" s="372"/>
      <c r="C18" s="372"/>
      <c r="D18" s="372"/>
      <c r="E18" s="372"/>
      <c r="F18" s="372"/>
      <c r="G18" s="372"/>
      <c r="H18" s="435"/>
      <c r="I18" s="458" t="s">
        <v>537</v>
      </c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371" t="s">
        <v>121</v>
      </c>
      <c r="CO18" s="372"/>
      <c r="CP18" s="372"/>
      <c r="CQ18" s="372"/>
      <c r="CR18" s="372"/>
      <c r="CS18" s="372"/>
      <c r="CT18" s="372"/>
      <c r="CU18" s="435"/>
      <c r="CV18" s="438" t="s">
        <v>36</v>
      </c>
      <c r="CW18" s="372"/>
      <c r="CX18" s="372"/>
      <c r="CY18" s="372"/>
      <c r="CZ18" s="372"/>
      <c r="DA18" s="372"/>
      <c r="DB18" s="372"/>
      <c r="DC18" s="372"/>
      <c r="DD18" s="372"/>
      <c r="DE18" s="435"/>
      <c r="DF18" s="253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8"/>
      <c r="DS18" s="253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8"/>
      <c r="EF18" s="253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8"/>
      <c r="ES18" s="253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5"/>
    </row>
    <row r="19" spans="1:161" ht="9.75" hidden="1">
      <c r="A19" s="372" t="s">
        <v>122</v>
      </c>
      <c r="B19" s="372"/>
      <c r="C19" s="372"/>
      <c r="D19" s="372"/>
      <c r="E19" s="372"/>
      <c r="F19" s="372"/>
      <c r="G19" s="372"/>
      <c r="H19" s="435"/>
      <c r="I19" s="458" t="s">
        <v>123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371" t="s">
        <v>124</v>
      </c>
      <c r="CO19" s="372"/>
      <c r="CP19" s="372"/>
      <c r="CQ19" s="372"/>
      <c r="CR19" s="372"/>
      <c r="CS19" s="372"/>
      <c r="CT19" s="372"/>
      <c r="CU19" s="435"/>
      <c r="CV19" s="438" t="s">
        <v>36</v>
      </c>
      <c r="CW19" s="372"/>
      <c r="CX19" s="372"/>
      <c r="CY19" s="372"/>
      <c r="CZ19" s="372"/>
      <c r="DA19" s="372"/>
      <c r="DB19" s="372"/>
      <c r="DC19" s="372"/>
      <c r="DD19" s="372"/>
      <c r="DE19" s="435"/>
      <c r="DF19" s="253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8"/>
      <c r="DS19" s="253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8"/>
      <c r="EF19" s="253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8"/>
      <c r="ES19" s="253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5"/>
    </row>
    <row r="20" spans="1:161" ht="24" customHeight="1" hidden="1">
      <c r="A20" s="372" t="s">
        <v>125</v>
      </c>
      <c r="B20" s="372"/>
      <c r="C20" s="372"/>
      <c r="D20" s="372"/>
      <c r="E20" s="372"/>
      <c r="F20" s="372"/>
      <c r="G20" s="372"/>
      <c r="H20" s="435"/>
      <c r="I20" s="456" t="s">
        <v>109</v>
      </c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371" t="s">
        <v>126</v>
      </c>
      <c r="CO20" s="372"/>
      <c r="CP20" s="372"/>
      <c r="CQ20" s="372"/>
      <c r="CR20" s="372"/>
      <c r="CS20" s="372"/>
      <c r="CT20" s="372"/>
      <c r="CU20" s="435"/>
      <c r="CV20" s="438" t="s">
        <v>36</v>
      </c>
      <c r="CW20" s="372"/>
      <c r="CX20" s="372"/>
      <c r="CY20" s="372"/>
      <c r="CZ20" s="372"/>
      <c r="DA20" s="372"/>
      <c r="DB20" s="372"/>
      <c r="DC20" s="372"/>
      <c r="DD20" s="372"/>
      <c r="DE20" s="435"/>
      <c r="DF20" s="253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8"/>
      <c r="DS20" s="253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8"/>
      <c r="EF20" s="253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8"/>
      <c r="ES20" s="253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</row>
    <row r="21" spans="1:161" ht="12.75" customHeight="1" hidden="1">
      <c r="A21" s="372" t="s">
        <v>127</v>
      </c>
      <c r="B21" s="372"/>
      <c r="C21" s="372"/>
      <c r="D21" s="372"/>
      <c r="E21" s="372"/>
      <c r="F21" s="372"/>
      <c r="G21" s="372"/>
      <c r="H21" s="435"/>
      <c r="I21" s="456" t="s">
        <v>536</v>
      </c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371" t="s">
        <v>128</v>
      </c>
      <c r="CO21" s="372"/>
      <c r="CP21" s="372"/>
      <c r="CQ21" s="372"/>
      <c r="CR21" s="372"/>
      <c r="CS21" s="372"/>
      <c r="CT21" s="372"/>
      <c r="CU21" s="435"/>
      <c r="CV21" s="438" t="s">
        <v>36</v>
      </c>
      <c r="CW21" s="372"/>
      <c r="CX21" s="372"/>
      <c r="CY21" s="372"/>
      <c r="CZ21" s="372"/>
      <c r="DA21" s="372"/>
      <c r="DB21" s="372"/>
      <c r="DC21" s="372"/>
      <c r="DD21" s="372"/>
      <c r="DE21" s="435"/>
      <c r="DF21" s="253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8"/>
      <c r="DS21" s="253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8"/>
      <c r="EF21" s="253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8"/>
      <c r="ES21" s="253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5"/>
    </row>
    <row r="22" spans="1:161" ht="10.5" thickBot="1">
      <c r="A22" s="372" t="s">
        <v>129</v>
      </c>
      <c r="B22" s="372"/>
      <c r="C22" s="372"/>
      <c r="D22" s="372"/>
      <c r="E22" s="372"/>
      <c r="F22" s="372"/>
      <c r="G22" s="372"/>
      <c r="H22" s="435"/>
      <c r="I22" s="454" t="s">
        <v>130</v>
      </c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378" t="s">
        <v>131</v>
      </c>
      <c r="CO22" s="379"/>
      <c r="CP22" s="379"/>
      <c r="CQ22" s="379"/>
      <c r="CR22" s="379"/>
      <c r="CS22" s="379"/>
      <c r="CT22" s="379"/>
      <c r="CU22" s="459"/>
      <c r="CV22" s="460" t="s">
        <v>36</v>
      </c>
      <c r="CW22" s="379"/>
      <c r="CX22" s="379"/>
      <c r="CY22" s="379"/>
      <c r="CZ22" s="379"/>
      <c r="DA22" s="379"/>
      <c r="DB22" s="379"/>
      <c r="DC22" s="379"/>
      <c r="DD22" s="379"/>
      <c r="DE22" s="459"/>
      <c r="DF22" s="413">
        <f>DF23</f>
        <v>1895513.82</v>
      </c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5"/>
      <c r="DS22" s="413">
        <f>DS23</f>
        <v>1895000</v>
      </c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  <c r="ED22" s="414"/>
      <c r="EE22" s="415"/>
      <c r="EF22" s="413">
        <f>EF23</f>
        <v>1895000</v>
      </c>
      <c r="EG22" s="414"/>
      <c r="EH22" s="414"/>
      <c r="EI22" s="414"/>
      <c r="EJ22" s="414"/>
      <c r="EK22" s="414"/>
      <c r="EL22" s="414"/>
      <c r="EM22" s="414"/>
      <c r="EN22" s="414"/>
      <c r="EO22" s="414"/>
      <c r="EP22" s="414"/>
      <c r="EQ22" s="414"/>
      <c r="ER22" s="415"/>
      <c r="ES22" s="416"/>
      <c r="ET22" s="414"/>
      <c r="EU22" s="414"/>
      <c r="EV22" s="414"/>
      <c r="EW22" s="414"/>
      <c r="EX22" s="414"/>
      <c r="EY22" s="414"/>
      <c r="EZ22" s="414"/>
      <c r="FA22" s="414"/>
      <c r="FB22" s="414"/>
      <c r="FC22" s="414"/>
      <c r="FD22" s="414"/>
      <c r="FE22" s="417"/>
    </row>
    <row r="23" spans="1:161" ht="24" customHeight="1">
      <c r="A23" s="372" t="s">
        <v>132</v>
      </c>
      <c r="B23" s="372"/>
      <c r="C23" s="372"/>
      <c r="D23" s="372"/>
      <c r="E23" s="372"/>
      <c r="F23" s="372"/>
      <c r="G23" s="372"/>
      <c r="H23" s="435"/>
      <c r="I23" s="456" t="s">
        <v>109</v>
      </c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7"/>
      <c r="CK23" s="457"/>
      <c r="CL23" s="457"/>
      <c r="CM23" s="457"/>
      <c r="CN23" s="410" t="s">
        <v>133</v>
      </c>
      <c r="CO23" s="411"/>
      <c r="CP23" s="411"/>
      <c r="CQ23" s="411"/>
      <c r="CR23" s="411"/>
      <c r="CS23" s="411"/>
      <c r="CT23" s="411"/>
      <c r="CU23" s="462"/>
      <c r="CV23" s="463" t="s">
        <v>36</v>
      </c>
      <c r="CW23" s="411"/>
      <c r="CX23" s="411"/>
      <c r="CY23" s="411"/>
      <c r="CZ23" s="411"/>
      <c r="DA23" s="411"/>
      <c r="DB23" s="411"/>
      <c r="DC23" s="411"/>
      <c r="DD23" s="411"/>
      <c r="DE23" s="462"/>
      <c r="DF23" s="351">
        <f>'стр.1_4'!BK117+'стр.1_4'!BK120+'стр.1_4'!BK125</f>
        <v>1895513.82</v>
      </c>
      <c r="DG23" s="355"/>
      <c r="DH23" s="355"/>
      <c r="DI23" s="355"/>
      <c r="DJ23" s="355"/>
      <c r="DK23" s="355"/>
      <c r="DL23" s="355"/>
      <c r="DM23" s="355"/>
      <c r="DN23" s="355"/>
      <c r="DO23" s="355"/>
      <c r="DP23" s="355"/>
      <c r="DQ23" s="355"/>
      <c r="DR23" s="461"/>
      <c r="DS23" s="351">
        <f>'стр.1_4'!BX111+'стр.1_4'!BX118+'стр.1_4'!BX121</f>
        <v>1895000</v>
      </c>
      <c r="DT23" s="355"/>
      <c r="DU23" s="355"/>
      <c r="DV23" s="355"/>
      <c r="DW23" s="355"/>
      <c r="DX23" s="355"/>
      <c r="DY23" s="355"/>
      <c r="DZ23" s="355"/>
      <c r="EA23" s="355"/>
      <c r="EB23" s="355"/>
      <c r="EC23" s="355"/>
      <c r="ED23" s="355"/>
      <c r="EE23" s="461"/>
      <c r="EF23" s="351">
        <f>'стр.1_4'!CK111+'стр.1_4'!CK118+'стр.1_4'!CK121</f>
        <v>1895000</v>
      </c>
      <c r="EG23" s="355"/>
      <c r="EH23" s="355"/>
      <c r="EI23" s="355"/>
      <c r="EJ23" s="355"/>
      <c r="EK23" s="355"/>
      <c r="EL23" s="355"/>
      <c r="EM23" s="355"/>
      <c r="EN23" s="355"/>
      <c r="EO23" s="355"/>
      <c r="EP23" s="355"/>
      <c r="EQ23" s="355"/>
      <c r="ER23" s="461"/>
      <c r="ES23" s="354"/>
      <c r="ET23" s="355"/>
      <c r="EU23" s="355"/>
      <c r="EV23" s="355"/>
      <c r="EW23" s="355"/>
      <c r="EX23" s="355"/>
      <c r="EY23" s="355"/>
      <c r="EZ23" s="355"/>
      <c r="FA23" s="355"/>
      <c r="FB23" s="355"/>
      <c r="FC23" s="355"/>
      <c r="FD23" s="355"/>
      <c r="FE23" s="356"/>
    </row>
    <row r="24" spans="1:161" ht="9.75">
      <c r="A24" s="372" t="s">
        <v>134</v>
      </c>
      <c r="B24" s="372"/>
      <c r="C24" s="372"/>
      <c r="D24" s="372"/>
      <c r="E24" s="372"/>
      <c r="F24" s="372"/>
      <c r="G24" s="372"/>
      <c r="H24" s="435"/>
      <c r="I24" s="456" t="s">
        <v>135</v>
      </c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457"/>
      <c r="CL24" s="457"/>
      <c r="CM24" s="457"/>
      <c r="CN24" s="371" t="s">
        <v>136</v>
      </c>
      <c r="CO24" s="372"/>
      <c r="CP24" s="372"/>
      <c r="CQ24" s="372"/>
      <c r="CR24" s="372"/>
      <c r="CS24" s="372"/>
      <c r="CT24" s="372"/>
      <c r="CU24" s="435"/>
      <c r="CV24" s="438" t="s">
        <v>36</v>
      </c>
      <c r="CW24" s="372"/>
      <c r="CX24" s="372"/>
      <c r="CY24" s="372"/>
      <c r="CZ24" s="372"/>
      <c r="DA24" s="372"/>
      <c r="DB24" s="372"/>
      <c r="DC24" s="372"/>
      <c r="DD24" s="372"/>
      <c r="DE24" s="435"/>
      <c r="DF24" s="253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8"/>
      <c r="DS24" s="253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8"/>
      <c r="EF24" s="253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8"/>
      <c r="ES24" s="253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5"/>
    </row>
    <row r="25" spans="1:161" ht="24" customHeight="1">
      <c r="A25" s="469" t="s">
        <v>10</v>
      </c>
      <c r="B25" s="469"/>
      <c r="C25" s="469"/>
      <c r="D25" s="469"/>
      <c r="E25" s="469"/>
      <c r="F25" s="469"/>
      <c r="G25" s="469"/>
      <c r="H25" s="470"/>
      <c r="I25" s="471" t="s">
        <v>538</v>
      </c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3" t="s">
        <v>137</v>
      </c>
      <c r="CO25" s="469"/>
      <c r="CP25" s="469"/>
      <c r="CQ25" s="469"/>
      <c r="CR25" s="469"/>
      <c r="CS25" s="469"/>
      <c r="CT25" s="469"/>
      <c r="CU25" s="470"/>
      <c r="CV25" s="474" t="s">
        <v>36</v>
      </c>
      <c r="CW25" s="469"/>
      <c r="CX25" s="469"/>
      <c r="CY25" s="469"/>
      <c r="CZ25" s="469"/>
      <c r="DA25" s="469"/>
      <c r="DB25" s="469"/>
      <c r="DC25" s="469"/>
      <c r="DD25" s="469"/>
      <c r="DE25" s="470"/>
      <c r="DF25" s="464">
        <f>DF7-DF10</f>
        <v>2995347.88</v>
      </c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6"/>
      <c r="DS25" s="464">
        <f>DS7-DS10</f>
        <v>3016232</v>
      </c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6"/>
      <c r="EF25" s="464">
        <f>EF7-EF10</f>
        <v>3032575</v>
      </c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6"/>
      <c r="ES25" s="467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8"/>
    </row>
    <row r="26" spans="1:161" ht="9.75">
      <c r="A26" s="483"/>
      <c r="B26" s="483"/>
      <c r="C26" s="483"/>
      <c r="D26" s="483"/>
      <c r="E26" s="483"/>
      <c r="F26" s="483"/>
      <c r="G26" s="483"/>
      <c r="H26" s="484"/>
      <c r="I26" s="486" t="s">
        <v>138</v>
      </c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8"/>
      <c r="CN26" s="489" t="s">
        <v>139</v>
      </c>
      <c r="CO26" s="483"/>
      <c r="CP26" s="483"/>
      <c r="CQ26" s="483"/>
      <c r="CR26" s="483"/>
      <c r="CS26" s="483"/>
      <c r="CT26" s="483"/>
      <c r="CU26" s="484"/>
      <c r="CV26" s="491"/>
      <c r="CW26" s="483"/>
      <c r="CX26" s="483"/>
      <c r="CY26" s="483"/>
      <c r="CZ26" s="483"/>
      <c r="DA26" s="483"/>
      <c r="DB26" s="483"/>
      <c r="DC26" s="483"/>
      <c r="DD26" s="483"/>
      <c r="DE26" s="484"/>
      <c r="DF26" s="475"/>
      <c r="DG26" s="476"/>
      <c r="DH26" s="476"/>
      <c r="DI26" s="476"/>
      <c r="DJ26" s="476"/>
      <c r="DK26" s="476"/>
      <c r="DL26" s="476"/>
      <c r="DM26" s="476"/>
      <c r="DN26" s="476"/>
      <c r="DO26" s="476"/>
      <c r="DP26" s="476"/>
      <c r="DQ26" s="476"/>
      <c r="DR26" s="477"/>
      <c r="DS26" s="475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6"/>
      <c r="EE26" s="477"/>
      <c r="EF26" s="475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/>
      <c r="ER26" s="477"/>
      <c r="ES26" s="495"/>
      <c r="ET26" s="476"/>
      <c r="EU26" s="476"/>
      <c r="EV26" s="476"/>
      <c r="EW26" s="476"/>
      <c r="EX26" s="476"/>
      <c r="EY26" s="476"/>
      <c r="EZ26" s="476"/>
      <c r="FA26" s="476"/>
      <c r="FB26" s="476"/>
      <c r="FC26" s="476"/>
      <c r="FD26" s="476"/>
      <c r="FE26" s="496"/>
    </row>
    <row r="27" spans="1:161" ht="9.75">
      <c r="A27" s="401"/>
      <c r="B27" s="401"/>
      <c r="C27" s="401"/>
      <c r="D27" s="401"/>
      <c r="E27" s="401"/>
      <c r="F27" s="401"/>
      <c r="G27" s="401"/>
      <c r="H27" s="485"/>
      <c r="I27" s="493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4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4"/>
      <c r="BT27" s="494"/>
      <c r="BU27" s="494"/>
      <c r="BV27" s="494"/>
      <c r="BW27" s="494"/>
      <c r="BX27" s="494"/>
      <c r="BY27" s="494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/>
      <c r="CK27" s="494"/>
      <c r="CL27" s="494"/>
      <c r="CM27" s="494"/>
      <c r="CN27" s="490"/>
      <c r="CO27" s="401"/>
      <c r="CP27" s="401"/>
      <c r="CQ27" s="401"/>
      <c r="CR27" s="401"/>
      <c r="CS27" s="401"/>
      <c r="CT27" s="401"/>
      <c r="CU27" s="485"/>
      <c r="CV27" s="492"/>
      <c r="CW27" s="401"/>
      <c r="CX27" s="401"/>
      <c r="CY27" s="401"/>
      <c r="CZ27" s="401"/>
      <c r="DA27" s="401"/>
      <c r="DB27" s="401"/>
      <c r="DC27" s="401"/>
      <c r="DD27" s="401"/>
      <c r="DE27" s="485"/>
      <c r="DF27" s="478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79"/>
      <c r="DS27" s="478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79"/>
      <c r="EF27" s="478"/>
      <c r="EG27" s="402"/>
      <c r="EH27" s="402"/>
      <c r="EI27" s="402"/>
      <c r="EJ27" s="402"/>
      <c r="EK27" s="402"/>
      <c r="EL27" s="402"/>
      <c r="EM27" s="402"/>
      <c r="EN27" s="402"/>
      <c r="EO27" s="402"/>
      <c r="EP27" s="402"/>
      <c r="EQ27" s="402"/>
      <c r="ER27" s="479"/>
      <c r="ES27" s="478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97"/>
    </row>
    <row r="28" spans="1:161" ht="24" customHeight="1">
      <c r="A28" s="372" t="s">
        <v>11</v>
      </c>
      <c r="B28" s="372"/>
      <c r="C28" s="372"/>
      <c r="D28" s="372"/>
      <c r="E28" s="372"/>
      <c r="F28" s="372"/>
      <c r="G28" s="372"/>
      <c r="H28" s="435"/>
      <c r="I28" s="329" t="s">
        <v>140</v>
      </c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371" t="s">
        <v>141</v>
      </c>
      <c r="CO28" s="372"/>
      <c r="CP28" s="372"/>
      <c r="CQ28" s="372"/>
      <c r="CR28" s="372"/>
      <c r="CS28" s="372"/>
      <c r="CT28" s="372"/>
      <c r="CU28" s="435"/>
      <c r="CV28" s="438" t="s">
        <v>36</v>
      </c>
      <c r="CW28" s="372"/>
      <c r="CX28" s="372"/>
      <c r="CY28" s="372"/>
      <c r="CZ28" s="372"/>
      <c r="DA28" s="372"/>
      <c r="DB28" s="372"/>
      <c r="DC28" s="372"/>
      <c r="DD28" s="372"/>
      <c r="DE28" s="435"/>
      <c r="DF28" s="332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8"/>
      <c r="DS28" s="253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8"/>
      <c r="EF28" s="253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8"/>
      <c r="ES28" s="253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5"/>
    </row>
    <row r="29" spans="1:161" ht="9.75">
      <c r="A29" s="483"/>
      <c r="B29" s="483"/>
      <c r="C29" s="483"/>
      <c r="D29" s="483"/>
      <c r="E29" s="483"/>
      <c r="F29" s="483"/>
      <c r="G29" s="483"/>
      <c r="H29" s="484"/>
      <c r="I29" s="486" t="s">
        <v>138</v>
      </c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8"/>
      <c r="CN29" s="489" t="s">
        <v>142</v>
      </c>
      <c r="CO29" s="483"/>
      <c r="CP29" s="483"/>
      <c r="CQ29" s="483"/>
      <c r="CR29" s="483"/>
      <c r="CS29" s="483"/>
      <c r="CT29" s="483"/>
      <c r="CU29" s="484"/>
      <c r="CV29" s="491"/>
      <c r="CW29" s="483"/>
      <c r="CX29" s="483"/>
      <c r="CY29" s="483"/>
      <c r="CZ29" s="483"/>
      <c r="DA29" s="483"/>
      <c r="DB29" s="483"/>
      <c r="DC29" s="483"/>
      <c r="DD29" s="483"/>
      <c r="DE29" s="484"/>
      <c r="DF29" s="475"/>
      <c r="DG29" s="476"/>
      <c r="DH29" s="476"/>
      <c r="DI29" s="476"/>
      <c r="DJ29" s="476"/>
      <c r="DK29" s="476"/>
      <c r="DL29" s="476"/>
      <c r="DM29" s="476"/>
      <c r="DN29" s="476"/>
      <c r="DO29" s="476"/>
      <c r="DP29" s="476"/>
      <c r="DQ29" s="476"/>
      <c r="DR29" s="477"/>
      <c r="DS29" s="475"/>
      <c r="DT29" s="476"/>
      <c r="DU29" s="476"/>
      <c r="DV29" s="476"/>
      <c r="DW29" s="476"/>
      <c r="DX29" s="476"/>
      <c r="DY29" s="476"/>
      <c r="DZ29" s="476"/>
      <c r="EA29" s="476"/>
      <c r="EB29" s="476"/>
      <c r="EC29" s="476"/>
      <c r="ED29" s="476"/>
      <c r="EE29" s="477"/>
      <c r="EF29" s="495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76"/>
      <c r="ER29" s="477"/>
      <c r="ES29" s="495"/>
      <c r="ET29" s="476"/>
      <c r="EU29" s="476"/>
      <c r="EV29" s="476"/>
      <c r="EW29" s="476"/>
      <c r="EX29" s="476"/>
      <c r="EY29" s="476"/>
      <c r="EZ29" s="476"/>
      <c r="FA29" s="476"/>
      <c r="FB29" s="476"/>
      <c r="FC29" s="476"/>
      <c r="FD29" s="476"/>
      <c r="FE29" s="496"/>
    </row>
    <row r="30" spans="1:161" ht="10.5" thickBot="1">
      <c r="A30" s="401"/>
      <c r="B30" s="401"/>
      <c r="C30" s="401"/>
      <c r="D30" s="401"/>
      <c r="E30" s="401"/>
      <c r="F30" s="401"/>
      <c r="G30" s="401"/>
      <c r="H30" s="485"/>
      <c r="I30" s="493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  <c r="BD30" s="494"/>
      <c r="BE30" s="494"/>
      <c r="BF30" s="494"/>
      <c r="BG30" s="494"/>
      <c r="BH30" s="494"/>
      <c r="BI30" s="494"/>
      <c r="BJ30" s="494"/>
      <c r="BK30" s="494"/>
      <c r="BL30" s="494"/>
      <c r="BM30" s="494"/>
      <c r="BN30" s="494"/>
      <c r="BO30" s="494"/>
      <c r="BP30" s="494"/>
      <c r="BQ30" s="494"/>
      <c r="BR30" s="494"/>
      <c r="BS30" s="494"/>
      <c r="BT30" s="494"/>
      <c r="BU30" s="494"/>
      <c r="BV30" s="494"/>
      <c r="BW30" s="494"/>
      <c r="BX30" s="494"/>
      <c r="BY30" s="494"/>
      <c r="BZ30" s="494"/>
      <c r="CA30" s="494"/>
      <c r="CB30" s="494"/>
      <c r="CC30" s="494"/>
      <c r="CD30" s="494"/>
      <c r="CE30" s="494"/>
      <c r="CF30" s="494"/>
      <c r="CG30" s="494"/>
      <c r="CH30" s="494"/>
      <c r="CI30" s="494"/>
      <c r="CJ30" s="494"/>
      <c r="CK30" s="494"/>
      <c r="CL30" s="494"/>
      <c r="CM30" s="494"/>
      <c r="CN30" s="499"/>
      <c r="CO30" s="500"/>
      <c r="CP30" s="500"/>
      <c r="CQ30" s="500"/>
      <c r="CR30" s="500"/>
      <c r="CS30" s="500"/>
      <c r="CT30" s="500"/>
      <c r="CU30" s="501"/>
      <c r="CV30" s="502"/>
      <c r="CW30" s="500"/>
      <c r="CX30" s="500"/>
      <c r="CY30" s="500"/>
      <c r="CZ30" s="500"/>
      <c r="DA30" s="500"/>
      <c r="DB30" s="500"/>
      <c r="DC30" s="500"/>
      <c r="DD30" s="500"/>
      <c r="DE30" s="501"/>
      <c r="DF30" s="480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2"/>
      <c r="DS30" s="480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2"/>
      <c r="EF30" s="480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2"/>
      <c r="ES30" s="480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503"/>
    </row>
    <row r="32" ht="9.75">
      <c r="I32" s="1" t="s">
        <v>143</v>
      </c>
    </row>
    <row r="33" spans="9:96" ht="9.75">
      <c r="I33" s="1" t="s">
        <v>144</v>
      </c>
      <c r="AQ33" s="402" t="s">
        <v>576</v>
      </c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Y33" s="402" t="s">
        <v>596</v>
      </c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</row>
    <row r="34" spans="43:96" s="4" customFormat="1" ht="7.5">
      <c r="AQ34" s="399" t="s">
        <v>145</v>
      </c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K34" s="399" t="s">
        <v>17</v>
      </c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Y34" s="399" t="s">
        <v>18</v>
      </c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9.75">
      <c r="I36" s="1" t="s">
        <v>146</v>
      </c>
      <c r="AM36" s="402" t="s">
        <v>350</v>
      </c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CA36" s="401" t="s">
        <v>577</v>
      </c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</row>
    <row r="37" spans="39:96" s="4" customFormat="1" ht="7.5">
      <c r="AM37" s="399" t="s">
        <v>145</v>
      </c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G37" s="399" t="s">
        <v>147</v>
      </c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CA37" s="399" t="s">
        <v>148</v>
      </c>
      <c r="CB37" s="399"/>
      <c r="CC37" s="399"/>
      <c r="CD37" s="399"/>
      <c r="CE37" s="399"/>
      <c r="CF37" s="399"/>
      <c r="CG37" s="399"/>
      <c r="CH37" s="399"/>
      <c r="CI37" s="399"/>
      <c r="CJ37" s="399"/>
      <c r="CK37" s="399"/>
      <c r="CL37" s="399"/>
      <c r="CM37" s="399"/>
      <c r="CN37" s="399"/>
      <c r="CO37" s="399"/>
      <c r="CP37" s="399"/>
      <c r="CQ37" s="399"/>
      <c r="CR37" s="399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9.75">
      <c r="I39" s="395" t="s">
        <v>19</v>
      </c>
      <c r="J39" s="395"/>
      <c r="K39" s="401" t="str">
        <f>'стр.1_4'!CD11</f>
        <v>13</v>
      </c>
      <c r="L39" s="402"/>
      <c r="M39" s="402"/>
      <c r="N39" s="370" t="s">
        <v>19</v>
      </c>
      <c r="O39" s="370"/>
      <c r="Q39" s="401" t="str">
        <f>'стр.1_4'!CJ11</f>
        <v>января</v>
      </c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395">
        <v>20</v>
      </c>
      <c r="AG39" s="395"/>
      <c r="AH39" s="395"/>
      <c r="AI39" s="504" t="s">
        <v>560</v>
      </c>
      <c r="AJ39" s="504"/>
      <c r="AK39" s="504"/>
      <c r="AL39" s="1" t="s">
        <v>3</v>
      </c>
    </row>
    <row r="40" ht="10.5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9.75">
      <c r="A42" s="13" t="s">
        <v>149</v>
      </c>
      <c r="CM42" s="14"/>
    </row>
    <row r="43" spans="1:91" ht="9.75">
      <c r="A43" s="505" t="s">
        <v>285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506"/>
    </row>
    <row r="44" spans="1:91" s="4" customFormat="1" ht="7.5">
      <c r="A44" s="507" t="s">
        <v>150</v>
      </c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399"/>
      <c r="CF44" s="399"/>
      <c r="CG44" s="399"/>
      <c r="CH44" s="399"/>
      <c r="CI44" s="399"/>
      <c r="CJ44" s="399"/>
      <c r="CK44" s="399"/>
      <c r="CL44" s="399"/>
      <c r="CM44" s="508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9.75">
      <c r="A46" s="505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506"/>
    </row>
    <row r="47" spans="1:91" s="4" customFormat="1" ht="7.5">
      <c r="A47" s="507" t="s">
        <v>17</v>
      </c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AH47" s="399" t="s">
        <v>18</v>
      </c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399"/>
      <c r="CJ47" s="399"/>
      <c r="CK47" s="399"/>
      <c r="CL47" s="399"/>
      <c r="CM47" s="508"/>
    </row>
    <row r="48" spans="1:91" ht="9.75">
      <c r="A48" s="13"/>
      <c r="CM48" s="14"/>
    </row>
    <row r="49" spans="1:91" ht="9.75">
      <c r="A49" s="509" t="s">
        <v>19</v>
      </c>
      <c r="B49" s="395"/>
      <c r="C49" s="401"/>
      <c r="D49" s="401"/>
      <c r="E49" s="401"/>
      <c r="F49" s="370" t="s">
        <v>19</v>
      </c>
      <c r="G49" s="370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395">
        <v>20</v>
      </c>
      <c r="Y49" s="395"/>
      <c r="Z49" s="395"/>
      <c r="AA49" s="504"/>
      <c r="AB49" s="504"/>
      <c r="AC49" s="504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9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0"/>
  <sheetViews>
    <sheetView view="pageBreakPreview" zoomScaleSheetLayoutView="100" zoomScalePageLayoutView="0" workbookViewId="0" topLeftCell="A16">
      <selection activeCell="CB30" sqref="CB30:CD30"/>
    </sheetView>
  </sheetViews>
  <sheetFormatPr defaultColWidth="0.875" defaultRowHeight="12" customHeight="1"/>
  <cols>
    <col min="1" max="39" width="0.875" style="33" customWidth="1"/>
    <col min="40" max="40" width="2.00390625" style="33" customWidth="1"/>
    <col min="41" max="49" width="0.875" style="33" customWidth="1"/>
    <col min="50" max="50" width="2.375" style="33" customWidth="1"/>
    <col min="5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54" t="s">
        <v>151</v>
      </c>
      <c r="BQ3" s="554"/>
      <c r="BR3" s="554"/>
      <c r="BS3" s="554"/>
      <c r="BT3" s="554"/>
      <c r="BU3" s="554"/>
      <c r="BV3" s="554"/>
      <c r="BW3" s="554"/>
      <c r="BX3" s="554"/>
      <c r="BY3" s="554"/>
      <c r="BZ3" s="554"/>
      <c r="CA3" s="554"/>
      <c r="CB3" s="554"/>
      <c r="CC3" s="554"/>
      <c r="CD3" s="554"/>
      <c r="CE3" s="554"/>
      <c r="CF3" s="554"/>
      <c r="CG3" s="554"/>
      <c r="CH3" s="554"/>
      <c r="CI3" s="554"/>
      <c r="CJ3" s="554"/>
      <c r="CK3" s="554"/>
      <c r="CL3" s="554"/>
      <c r="CM3" s="554"/>
      <c r="CN3" s="554"/>
      <c r="CO3" s="554"/>
      <c r="CP3" s="554"/>
      <c r="CQ3" s="554"/>
      <c r="CR3" s="554"/>
      <c r="CS3" s="554"/>
      <c r="CT3" s="554"/>
      <c r="CU3" s="554"/>
      <c r="CV3" s="554"/>
      <c r="CW3" s="554"/>
      <c r="CX3" s="554"/>
      <c r="CY3" s="554"/>
      <c r="CZ3" s="554"/>
      <c r="DA3" s="554"/>
      <c r="DB3" s="554"/>
      <c r="DC3" s="554"/>
      <c r="DD3" s="554"/>
      <c r="DE3" s="554"/>
      <c r="DF3" s="554"/>
      <c r="DG3" s="554"/>
      <c r="DH3" s="554"/>
      <c r="DI3" s="554"/>
      <c r="DJ3" s="554"/>
      <c r="DK3" s="554"/>
      <c r="DL3" s="554"/>
      <c r="DM3" s="554"/>
      <c r="DN3" s="554"/>
      <c r="DO3" s="554"/>
      <c r="DP3" s="554"/>
      <c r="DQ3" s="554"/>
      <c r="DR3" s="554"/>
      <c r="DS3" s="554"/>
      <c r="DT3" s="554"/>
      <c r="DU3" s="554"/>
      <c r="DV3" s="554"/>
      <c r="DW3" s="554"/>
      <c r="DX3" s="554"/>
      <c r="DY3" s="554"/>
      <c r="DZ3" s="554"/>
      <c r="EA3" s="554"/>
      <c r="EB3" s="554"/>
      <c r="EC3" s="554"/>
      <c r="ED3" s="554"/>
      <c r="EE3" s="554"/>
      <c r="EF3" s="554"/>
      <c r="EG3" s="554"/>
      <c r="EH3" s="554"/>
      <c r="EI3" s="554"/>
      <c r="EJ3" s="554"/>
      <c r="EK3" s="554"/>
      <c r="EL3" s="554"/>
      <c r="EM3" s="554"/>
      <c r="EN3" s="554"/>
      <c r="EO3" s="554"/>
      <c r="EP3" s="554"/>
      <c r="EQ3" s="554"/>
      <c r="ER3" s="554"/>
      <c r="ES3" s="554"/>
      <c r="ET3" s="554"/>
      <c r="EU3" s="554"/>
      <c r="EV3" s="554"/>
      <c r="EW3" s="554"/>
      <c r="EX3" s="554"/>
      <c r="EY3" s="554"/>
      <c r="EZ3" s="554"/>
      <c r="FA3" s="554"/>
      <c r="FB3" s="554"/>
      <c r="FC3" s="554"/>
      <c r="FD3" s="554"/>
      <c r="FE3" s="554"/>
      <c r="FF3" s="554"/>
      <c r="FG3" s="554"/>
      <c r="FH3" s="554"/>
      <c r="FI3" s="554"/>
      <c r="FJ3" s="554"/>
      <c r="FK3" s="554"/>
    </row>
    <row r="4" spans="68:167" s="23" customFormat="1" ht="10.5" customHeight="1">
      <c r="BP4" s="524" t="s">
        <v>286</v>
      </c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24"/>
      <c r="EF4" s="524"/>
      <c r="EG4" s="524"/>
      <c r="EH4" s="524"/>
      <c r="EI4" s="524"/>
      <c r="EJ4" s="524"/>
      <c r="EK4" s="524"/>
      <c r="EL4" s="524"/>
      <c r="EM4" s="524"/>
      <c r="EN4" s="524"/>
      <c r="EO4" s="524"/>
      <c r="EP4" s="524"/>
      <c r="EQ4" s="524"/>
      <c r="ER4" s="524"/>
      <c r="ES4" s="524"/>
      <c r="ET4" s="524"/>
      <c r="EU4" s="524"/>
      <c r="EV4" s="524"/>
      <c r="EW4" s="524"/>
      <c r="EX4" s="524"/>
      <c r="EY4" s="524"/>
      <c r="EZ4" s="524"/>
      <c r="FA4" s="524"/>
      <c r="FB4" s="524"/>
      <c r="FC4" s="524"/>
      <c r="FD4" s="524"/>
      <c r="FE4" s="524"/>
      <c r="FF4" s="524"/>
      <c r="FG4" s="524"/>
      <c r="FH4" s="524"/>
      <c r="FI4" s="524"/>
      <c r="FJ4" s="524"/>
      <c r="FK4" s="524"/>
    </row>
    <row r="5" spans="68:167" s="22" customFormat="1" ht="9.75" customHeight="1">
      <c r="BP5" s="530" t="s">
        <v>244</v>
      </c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530"/>
      <c r="CO5" s="530"/>
      <c r="CP5" s="530"/>
      <c r="CQ5" s="530"/>
      <c r="CR5" s="530"/>
      <c r="CS5" s="530"/>
      <c r="CT5" s="530"/>
      <c r="CU5" s="530"/>
      <c r="CV5" s="530"/>
      <c r="CW5" s="530"/>
      <c r="CX5" s="530"/>
      <c r="CY5" s="530"/>
      <c r="CZ5" s="530"/>
      <c r="DA5" s="530"/>
      <c r="DB5" s="530"/>
      <c r="DC5" s="530"/>
      <c r="DD5" s="530"/>
      <c r="DE5" s="530"/>
      <c r="DF5" s="530"/>
      <c r="DG5" s="530"/>
      <c r="DH5" s="530"/>
      <c r="DI5" s="530"/>
      <c r="DJ5" s="530"/>
      <c r="DK5" s="530"/>
      <c r="DL5" s="530"/>
      <c r="DM5" s="530"/>
      <c r="DN5" s="530"/>
      <c r="DO5" s="530"/>
      <c r="DP5" s="530"/>
      <c r="DQ5" s="530"/>
      <c r="DR5" s="530"/>
      <c r="DS5" s="530"/>
      <c r="DT5" s="530"/>
      <c r="DU5" s="530"/>
      <c r="DV5" s="530"/>
      <c r="DW5" s="530"/>
      <c r="DX5" s="530"/>
      <c r="DY5" s="530"/>
      <c r="DZ5" s="530"/>
      <c r="EA5" s="530"/>
      <c r="EB5" s="530"/>
      <c r="EC5" s="530"/>
      <c r="ED5" s="530"/>
      <c r="EE5" s="530"/>
      <c r="EF5" s="530"/>
      <c r="EG5" s="530"/>
      <c r="EH5" s="530"/>
      <c r="EI5" s="530"/>
      <c r="EJ5" s="530"/>
      <c r="EK5" s="530"/>
      <c r="EL5" s="530"/>
      <c r="EM5" s="530"/>
      <c r="EN5" s="530"/>
      <c r="EO5" s="530"/>
      <c r="EP5" s="530"/>
      <c r="EQ5" s="530"/>
      <c r="ER5" s="530"/>
      <c r="ES5" s="530"/>
      <c r="ET5" s="530"/>
      <c r="EU5" s="530"/>
      <c r="EV5" s="530"/>
      <c r="EW5" s="530"/>
      <c r="EX5" s="530"/>
      <c r="EY5" s="530"/>
      <c r="EZ5" s="530"/>
      <c r="FA5" s="530"/>
      <c r="FB5" s="530"/>
      <c r="FC5" s="530"/>
      <c r="FD5" s="530"/>
      <c r="FE5" s="530"/>
      <c r="FF5" s="530"/>
      <c r="FG5" s="530"/>
      <c r="FH5" s="530"/>
      <c r="FI5" s="530"/>
      <c r="FJ5" s="530"/>
      <c r="FK5" s="530"/>
    </row>
    <row r="6" spans="68:167" s="23" customFormat="1" ht="10.5" customHeight="1"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25"/>
      <c r="CM6" s="25"/>
      <c r="DT6" s="25"/>
      <c r="DU6" s="25"/>
      <c r="DV6" s="25"/>
      <c r="DW6" s="25"/>
      <c r="DX6" s="25"/>
      <c r="DY6" s="524" t="s">
        <v>578</v>
      </c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</row>
    <row r="7" spans="68:167" s="22" customFormat="1" ht="9.75" customHeight="1">
      <c r="BP7" s="529" t="s">
        <v>17</v>
      </c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1"/>
      <c r="CM7" s="51"/>
      <c r="DY7" s="530" t="s">
        <v>18</v>
      </c>
      <c r="DZ7" s="530"/>
      <c r="EA7" s="530"/>
      <c r="EB7" s="530"/>
      <c r="EC7" s="530"/>
      <c r="ED7" s="530"/>
      <c r="EE7" s="530"/>
      <c r="EF7" s="530"/>
      <c r="EG7" s="530"/>
      <c r="EH7" s="530"/>
      <c r="EI7" s="530"/>
      <c r="EJ7" s="530"/>
      <c r="EK7" s="530"/>
      <c r="EL7" s="530"/>
      <c r="EM7" s="530"/>
      <c r="EN7" s="530"/>
      <c r="EO7" s="530"/>
      <c r="EP7" s="530"/>
      <c r="EQ7" s="530"/>
      <c r="ER7" s="530"/>
      <c r="ES7" s="530"/>
      <c r="ET7" s="530"/>
      <c r="EU7" s="530"/>
      <c r="EV7" s="530"/>
      <c r="EW7" s="530"/>
      <c r="EX7" s="530"/>
      <c r="EY7" s="530"/>
      <c r="EZ7" s="530"/>
      <c r="FA7" s="530"/>
      <c r="FB7" s="530"/>
      <c r="FC7" s="530"/>
      <c r="FD7" s="530"/>
      <c r="FE7" s="530"/>
      <c r="FF7" s="530"/>
      <c r="FG7" s="530"/>
      <c r="FH7" s="530"/>
      <c r="FI7" s="530"/>
      <c r="FJ7" s="530"/>
      <c r="FK7" s="530"/>
    </row>
    <row r="8" spans="68:167" s="23" customFormat="1" ht="10.5" customHeight="1">
      <c r="BP8" s="24" t="s">
        <v>19</v>
      </c>
      <c r="BQ8" s="519" t="str">
        <f>AR12</f>
        <v>13</v>
      </c>
      <c r="BR8" s="519"/>
      <c r="BS8" s="519"/>
      <c r="BT8" s="519"/>
      <c r="BU8" s="519"/>
      <c r="BV8" s="517" t="s">
        <v>19</v>
      </c>
      <c r="BW8" s="517"/>
      <c r="BX8" s="519" t="str">
        <f>AY12</f>
        <v>января</v>
      </c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8">
        <v>20</v>
      </c>
      <c r="CV8" s="518"/>
      <c r="CW8" s="518"/>
      <c r="CX8" s="518"/>
      <c r="CY8" s="520" t="s">
        <v>561</v>
      </c>
      <c r="CZ8" s="520"/>
      <c r="DA8" s="520"/>
      <c r="DB8" s="517" t="s">
        <v>3</v>
      </c>
      <c r="DC8" s="517"/>
      <c r="DD8" s="517"/>
      <c r="FK8" s="24"/>
    </row>
    <row r="9" spans="2:154" s="27" customFormat="1" ht="15" customHeight="1">
      <c r="B9" s="609" t="s">
        <v>245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  <c r="DI9" s="609"/>
      <c r="DJ9" s="609"/>
      <c r="DK9" s="609"/>
      <c r="DL9" s="609"/>
      <c r="DM9" s="609"/>
      <c r="DN9" s="609"/>
      <c r="DO9" s="609"/>
      <c r="DP9" s="609"/>
      <c r="DQ9" s="609"/>
      <c r="DR9" s="609"/>
      <c r="DS9" s="609"/>
      <c r="DT9" s="609"/>
      <c r="DU9" s="609"/>
      <c r="DV9" s="609"/>
      <c r="DW9" s="609"/>
      <c r="DX9" s="609"/>
      <c r="DY9" s="609"/>
      <c r="DZ9" s="609"/>
      <c r="EA9" s="609"/>
      <c r="EB9" s="609"/>
      <c r="EC9" s="609"/>
      <c r="ED9" s="609"/>
      <c r="EE9" s="609"/>
      <c r="EF9" s="609"/>
      <c r="EG9" s="609"/>
      <c r="EH9" s="609"/>
      <c r="EI9" s="609"/>
      <c r="EJ9" s="609"/>
      <c r="EK9" s="609"/>
      <c r="EL9" s="609"/>
      <c r="EM9" s="609"/>
      <c r="EN9" s="609"/>
      <c r="EO9" s="609"/>
      <c r="EP9" s="609"/>
      <c r="EQ9" s="609"/>
      <c r="ER9" s="609"/>
      <c r="ES9" s="609"/>
      <c r="ET9" s="609"/>
      <c r="EU9" s="609"/>
      <c r="EV9" s="609"/>
      <c r="EW9" s="609"/>
      <c r="EX9" s="609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528</v>
      </c>
      <c r="EJ10" s="610" t="s">
        <v>561</v>
      </c>
      <c r="EK10" s="610"/>
      <c r="EL10" s="610"/>
      <c r="EM10" s="610"/>
      <c r="EN10" s="29" t="s">
        <v>246</v>
      </c>
      <c r="EO10" s="29"/>
      <c r="EP10" s="29"/>
      <c r="EQ10" s="29"/>
      <c r="EZ10" s="611" t="s">
        <v>247</v>
      </c>
      <c r="FA10" s="612"/>
      <c r="FB10" s="612"/>
      <c r="FC10" s="612"/>
      <c r="FD10" s="612"/>
      <c r="FE10" s="612"/>
      <c r="FF10" s="612"/>
      <c r="FG10" s="612"/>
      <c r="FH10" s="612"/>
      <c r="FI10" s="612"/>
      <c r="FJ10" s="612"/>
      <c r="FK10" s="613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248</v>
      </c>
      <c r="EZ11" s="614" t="s">
        <v>249</v>
      </c>
      <c r="FA11" s="615"/>
      <c r="FB11" s="615"/>
      <c r="FC11" s="615"/>
      <c r="FD11" s="615"/>
      <c r="FE11" s="615"/>
      <c r="FF11" s="615"/>
      <c r="FG11" s="615"/>
      <c r="FH11" s="615"/>
      <c r="FI11" s="615"/>
      <c r="FJ11" s="615"/>
      <c r="FK11" s="616"/>
    </row>
    <row r="12" spans="43:167" s="23" customFormat="1" ht="10.5" customHeight="1">
      <c r="AQ12" s="24" t="s">
        <v>33</v>
      </c>
      <c r="AR12" s="519" t="str">
        <f>'стр.1_4'!AS16</f>
        <v>13</v>
      </c>
      <c r="AS12" s="524"/>
      <c r="AT12" s="524"/>
      <c r="AU12" s="524"/>
      <c r="AV12" s="524"/>
      <c r="AW12" s="517" t="s">
        <v>19</v>
      </c>
      <c r="AX12" s="517"/>
      <c r="AY12" s="521" t="str">
        <f>'стр.1_4'!AY16</f>
        <v>января</v>
      </c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18">
        <v>20</v>
      </c>
      <c r="BW12" s="518"/>
      <c r="BX12" s="518"/>
      <c r="BY12" s="518"/>
      <c r="BZ12" s="520" t="s">
        <v>561</v>
      </c>
      <c r="CA12" s="520"/>
      <c r="CB12" s="520"/>
      <c r="CC12" s="517" t="s">
        <v>3</v>
      </c>
      <c r="CD12" s="517"/>
      <c r="CE12" s="517"/>
      <c r="ER12" s="24"/>
      <c r="ES12" s="24"/>
      <c r="ET12" s="24"/>
      <c r="EU12" s="24"/>
      <c r="EX12" s="24" t="s">
        <v>22</v>
      </c>
      <c r="EZ12" s="593" t="str">
        <f>'стр.1_4'!CX16</f>
        <v>13.01.2022</v>
      </c>
      <c r="FA12" s="594"/>
      <c r="FB12" s="594"/>
      <c r="FC12" s="594"/>
      <c r="FD12" s="594"/>
      <c r="FE12" s="594"/>
      <c r="FF12" s="594"/>
      <c r="FG12" s="594"/>
      <c r="FH12" s="594"/>
      <c r="FI12" s="594"/>
      <c r="FJ12" s="594"/>
      <c r="FK12" s="595"/>
    </row>
    <row r="13" spans="1:167" s="23" customFormat="1" ht="10.5" customHeight="1">
      <c r="A13" s="23" t="s">
        <v>250</v>
      </c>
      <c r="AO13" s="596" t="s">
        <v>597</v>
      </c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6"/>
      <c r="BR13" s="596"/>
      <c r="BS13" s="596"/>
      <c r="BT13" s="596"/>
      <c r="BU13" s="596"/>
      <c r="BV13" s="596"/>
      <c r="BW13" s="596"/>
      <c r="BX13" s="596"/>
      <c r="BY13" s="596"/>
      <c r="BZ13" s="596"/>
      <c r="CA13" s="596"/>
      <c r="CB13" s="596"/>
      <c r="CC13" s="596"/>
      <c r="CD13" s="596"/>
      <c r="CE13" s="596"/>
      <c r="CF13" s="596"/>
      <c r="CG13" s="596"/>
      <c r="CH13" s="596"/>
      <c r="CI13" s="596"/>
      <c r="CJ13" s="596"/>
      <c r="CK13" s="596"/>
      <c r="CL13" s="596"/>
      <c r="CM13" s="596"/>
      <c r="CN13" s="596"/>
      <c r="CO13" s="596"/>
      <c r="CP13" s="596"/>
      <c r="CQ13" s="596"/>
      <c r="CR13" s="596"/>
      <c r="CS13" s="596"/>
      <c r="CT13" s="596"/>
      <c r="CU13" s="596"/>
      <c r="CV13" s="596"/>
      <c r="CW13" s="596"/>
      <c r="CX13" s="596"/>
      <c r="CY13" s="596"/>
      <c r="CZ13" s="596"/>
      <c r="DA13" s="596"/>
      <c r="DB13" s="596"/>
      <c r="DC13" s="596"/>
      <c r="DD13" s="596"/>
      <c r="DE13" s="596"/>
      <c r="DF13" s="596"/>
      <c r="DG13" s="596"/>
      <c r="DH13" s="596"/>
      <c r="DI13" s="596"/>
      <c r="DJ13" s="596"/>
      <c r="DK13" s="596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6"/>
      <c r="DW13" s="596"/>
      <c r="DX13" s="596"/>
      <c r="DY13" s="596"/>
      <c r="DZ13" s="596"/>
      <c r="EA13" s="596"/>
      <c r="EB13" s="596"/>
      <c r="EC13" s="596"/>
      <c r="ED13" s="596"/>
      <c r="EE13" s="596"/>
      <c r="EF13" s="596"/>
      <c r="EG13" s="596"/>
      <c r="EH13" s="596"/>
      <c r="EI13" s="596"/>
      <c r="EJ13" s="596"/>
      <c r="EK13" s="596"/>
      <c r="EL13" s="596"/>
      <c r="ER13" s="24"/>
      <c r="ES13" s="24"/>
      <c r="ET13" s="24"/>
      <c r="EU13" s="24"/>
      <c r="EX13" s="24"/>
      <c r="EZ13" s="585" t="s">
        <v>579</v>
      </c>
      <c r="FA13" s="586"/>
      <c r="FB13" s="586"/>
      <c r="FC13" s="586"/>
      <c r="FD13" s="586"/>
      <c r="FE13" s="586"/>
      <c r="FF13" s="586"/>
      <c r="FG13" s="586"/>
      <c r="FH13" s="586"/>
      <c r="FI13" s="586"/>
      <c r="FJ13" s="586"/>
      <c r="FK13" s="587"/>
    </row>
    <row r="14" spans="1:167" s="23" customFormat="1" ht="10.5" customHeight="1">
      <c r="A14" s="23" t="s">
        <v>251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  <c r="DV14" s="597"/>
      <c r="DW14" s="597"/>
      <c r="DX14" s="597"/>
      <c r="DY14" s="597"/>
      <c r="DZ14" s="597"/>
      <c r="EA14" s="597"/>
      <c r="EB14" s="597"/>
      <c r="EC14" s="597"/>
      <c r="ED14" s="597"/>
      <c r="EE14" s="597"/>
      <c r="EF14" s="597"/>
      <c r="EG14" s="597"/>
      <c r="EH14" s="597"/>
      <c r="EI14" s="597"/>
      <c r="EJ14" s="597"/>
      <c r="EK14" s="597"/>
      <c r="EL14" s="597"/>
      <c r="ER14" s="24"/>
      <c r="ES14" s="24"/>
      <c r="ET14" s="24"/>
      <c r="EU14" s="24"/>
      <c r="EX14" s="24" t="s">
        <v>252</v>
      </c>
      <c r="EZ14" s="59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92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 t="s">
        <v>582</v>
      </c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85"/>
      <c r="FA15" s="586"/>
      <c r="FB15" s="586"/>
      <c r="FC15" s="586"/>
      <c r="FD15" s="586"/>
      <c r="FE15" s="586"/>
      <c r="FF15" s="586"/>
      <c r="FG15" s="586"/>
      <c r="FH15" s="586"/>
      <c r="FI15" s="586"/>
      <c r="FJ15" s="586"/>
      <c r="FK15" s="587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253</v>
      </c>
      <c r="AP16" s="26"/>
      <c r="AQ16" s="26"/>
      <c r="AR16" s="26"/>
      <c r="AY16" s="601" t="s">
        <v>599</v>
      </c>
      <c r="AZ16" s="602"/>
      <c r="BA16" s="602"/>
      <c r="BB16" s="602"/>
      <c r="BC16" s="602"/>
      <c r="BD16" s="602"/>
      <c r="BE16" s="602"/>
      <c r="BF16" s="602"/>
      <c r="BG16" s="602"/>
      <c r="BH16" s="602"/>
      <c r="BI16" s="602"/>
      <c r="BJ16" s="602"/>
      <c r="BK16" s="602"/>
      <c r="BL16" s="602"/>
      <c r="BM16" s="602"/>
      <c r="BN16" s="602"/>
      <c r="BO16" s="602"/>
      <c r="BP16" s="602"/>
      <c r="BQ16" s="602"/>
      <c r="BR16" s="602"/>
      <c r="BS16" s="602"/>
      <c r="BT16" s="602"/>
      <c r="BU16" s="602"/>
      <c r="BV16" s="602"/>
      <c r="BW16" s="602"/>
      <c r="BX16" s="602"/>
      <c r="BY16" s="602"/>
      <c r="BZ16" s="603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254</v>
      </c>
      <c r="EZ16" s="598"/>
      <c r="FA16" s="599"/>
      <c r="FB16" s="599"/>
      <c r="FC16" s="599"/>
      <c r="FD16" s="599"/>
      <c r="FE16" s="599"/>
      <c r="FF16" s="599"/>
      <c r="FG16" s="599"/>
      <c r="FH16" s="599"/>
      <c r="FI16" s="599"/>
      <c r="FJ16" s="599"/>
      <c r="FK16" s="600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604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91"/>
      <c r="FA17" s="521"/>
      <c r="FB17" s="521"/>
      <c r="FC17" s="521"/>
      <c r="FD17" s="521"/>
      <c r="FE17" s="521"/>
      <c r="FF17" s="521"/>
      <c r="FG17" s="521"/>
      <c r="FH17" s="521"/>
      <c r="FI17" s="521"/>
      <c r="FJ17" s="521"/>
      <c r="FK17" s="592"/>
    </row>
    <row r="18" spans="1:167" s="23" customFormat="1" ht="10.5" customHeight="1">
      <c r="A18" s="23" t="s">
        <v>255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84" t="s">
        <v>583</v>
      </c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4"/>
      <c r="CI18" s="584"/>
      <c r="CJ18" s="584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4"/>
      <c r="CY18" s="584"/>
      <c r="CZ18" s="584"/>
      <c r="DA18" s="584"/>
      <c r="DB18" s="584"/>
      <c r="DC18" s="584"/>
      <c r="DD18" s="584"/>
      <c r="DE18" s="584"/>
      <c r="DF18" s="584"/>
      <c r="DG18" s="584"/>
      <c r="DH18" s="584"/>
      <c r="DI18" s="584"/>
      <c r="DJ18" s="584"/>
      <c r="DK18" s="584"/>
      <c r="DL18" s="584"/>
      <c r="DM18" s="584"/>
      <c r="DN18" s="584"/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R18" s="24"/>
      <c r="ES18" s="24"/>
      <c r="ET18" s="24"/>
      <c r="EU18" s="24"/>
      <c r="EX18" s="32" t="s">
        <v>256</v>
      </c>
      <c r="EZ18" s="593" t="s">
        <v>580</v>
      </c>
      <c r="FA18" s="607"/>
      <c r="FB18" s="607"/>
      <c r="FC18" s="607"/>
      <c r="FD18" s="607"/>
      <c r="FE18" s="607"/>
      <c r="FF18" s="607"/>
      <c r="FG18" s="607"/>
      <c r="FH18" s="607"/>
      <c r="FI18" s="607"/>
      <c r="FJ18" s="607"/>
      <c r="FK18" s="608"/>
    </row>
    <row r="19" spans="1:167" s="23" customFormat="1" ht="10.5" customHeight="1">
      <c r="A19" s="23" t="s">
        <v>257</v>
      </c>
      <c r="AO19" s="583" t="s">
        <v>584</v>
      </c>
      <c r="AP19" s="583"/>
      <c r="AQ19" s="583"/>
      <c r="AR19" s="583"/>
      <c r="AS19" s="583"/>
      <c r="AT19" s="583"/>
      <c r="AU19" s="583"/>
      <c r="AV19" s="583"/>
      <c r="AW19" s="583"/>
      <c r="AX19" s="583"/>
      <c r="AY19" s="583"/>
      <c r="AZ19" s="583"/>
      <c r="BA19" s="583"/>
      <c r="BB19" s="583"/>
      <c r="BC19" s="583"/>
      <c r="BD19" s="583"/>
      <c r="BE19" s="583"/>
      <c r="BF19" s="583"/>
      <c r="BG19" s="583"/>
      <c r="BH19" s="583"/>
      <c r="BI19" s="583"/>
      <c r="BJ19" s="583"/>
      <c r="BK19" s="583"/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3"/>
      <c r="BZ19" s="583"/>
      <c r="CA19" s="583"/>
      <c r="CB19" s="583"/>
      <c r="CC19" s="583"/>
      <c r="CD19" s="583"/>
      <c r="CE19" s="583"/>
      <c r="CF19" s="583"/>
      <c r="CG19" s="583"/>
      <c r="CH19" s="583"/>
      <c r="CI19" s="583"/>
      <c r="CJ19" s="583"/>
      <c r="CK19" s="583"/>
      <c r="CL19" s="583"/>
      <c r="CM19" s="583"/>
      <c r="CN19" s="583"/>
      <c r="CO19" s="583"/>
      <c r="CP19" s="583"/>
      <c r="CQ19" s="583"/>
      <c r="CR19" s="583"/>
      <c r="CS19" s="583"/>
      <c r="CT19" s="583"/>
      <c r="CU19" s="583"/>
      <c r="CV19" s="583"/>
      <c r="CW19" s="583"/>
      <c r="CX19" s="583"/>
      <c r="CY19" s="583"/>
      <c r="CZ19" s="583"/>
      <c r="DA19" s="583"/>
      <c r="DB19" s="583"/>
      <c r="DC19" s="583"/>
      <c r="DD19" s="583"/>
      <c r="DE19" s="583"/>
      <c r="DF19" s="583"/>
      <c r="DG19" s="583"/>
      <c r="DH19" s="583"/>
      <c r="DI19" s="583"/>
      <c r="DJ19" s="583"/>
      <c r="DK19" s="583"/>
      <c r="DL19" s="583"/>
      <c r="DM19" s="583"/>
      <c r="DN19" s="583"/>
      <c r="DO19" s="583"/>
      <c r="DP19" s="583"/>
      <c r="DQ19" s="583"/>
      <c r="DR19" s="583"/>
      <c r="DS19" s="583"/>
      <c r="DT19" s="583"/>
      <c r="DU19" s="583"/>
      <c r="DV19" s="583"/>
      <c r="DW19" s="583"/>
      <c r="DX19" s="583"/>
      <c r="DY19" s="583"/>
      <c r="DZ19" s="583"/>
      <c r="EA19" s="583"/>
      <c r="EB19" s="583"/>
      <c r="EC19" s="583"/>
      <c r="ED19" s="583"/>
      <c r="EE19" s="583"/>
      <c r="EF19" s="583"/>
      <c r="EG19" s="583"/>
      <c r="EH19" s="583"/>
      <c r="EI19" s="583"/>
      <c r="EJ19" s="583"/>
      <c r="EK19" s="583"/>
      <c r="EL19" s="583"/>
      <c r="ER19" s="24"/>
      <c r="ES19" s="24"/>
      <c r="ET19" s="24"/>
      <c r="EU19" s="24"/>
      <c r="EX19" s="24"/>
      <c r="EZ19" s="585"/>
      <c r="FA19" s="586"/>
      <c r="FB19" s="586"/>
      <c r="FC19" s="586"/>
      <c r="FD19" s="586"/>
      <c r="FE19" s="586"/>
      <c r="FF19" s="586"/>
      <c r="FG19" s="586"/>
      <c r="FH19" s="586"/>
      <c r="FI19" s="586"/>
      <c r="FJ19" s="586"/>
      <c r="FK19" s="587"/>
    </row>
    <row r="20" spans="1:167" s="23" customFormat="1" ht="10.5" customHeight="1">
      <c r="A20" s="23" t="s">
        <v>26</v>
      </c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4"/>
      <c r="CJ20" s="584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584"/>
      <c r="DC20" s="584"/>
      <c r="DD20" s="584"/>
      <c r="DE20" s="584"/>
      <c r="DF20" s="584"/>
      <c r="DG20" s="584"/>
      <c r="DH20" s="584"/>
      <c r="DI20" s="584"/>
      <c r="DJ20" s="584"/>
      <c r="DK20" s="584"/>
      <c r="DL20" s="584"/>
      <c r="DM20" s="584"/>
      <c r="DN20" s="584"/>
      <c r="DO20" s="584"/>
      <c r="DP20" s="584"/>
      <c r="DQ20" s="584"/>
      <c r="DR20" s="584"/>
      <c r="DS20" s="584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584"/>
      <c r="EH20" s="584"/>
      <c r="EI20" s="584"/>
      <c r="EJ20" s="584"/>
      <c r="EK20" s="584"/>
      <c r="EL20" s="584"/>
      <c r="ER20" s="24"/>
      <c r="ES20" s="24"/>
      <c r="ET20" s="24"/>
      <c r="EU20" s="24"/>
      <c r="EX20" s="24" t="s">
        <v>258</v>
      </c>
      <c r="EZ20" s="588" t="s">
        <v>557</v>
      </c>
      <c r="FA20" s="589"/>
      <c r="FB20" s="589"/>
      <c r="FC20" s="589"/>
      <c r="FD20" s="589"/>
      <c r="FE20" s="589"/>
      <c r="FF20" s="589"/>
      <c r="FG20" s="589"/>
      <c r="FH20" s="589"/>
      <c r="FI20" s="589"/>
      <c r="FJ20" s="589"/>
      <c r="FK20" s="590"/>
    </row>
    <row r="21" spans="1:167" s="23" customFormat="1" ht="10.5" customHeight="1">
      <c r="A21" s="23" t="s">
        <v>257</v>
      </c>
      <c r="AO21" s="583" t="s">
        <v>585</v>
      </c>
      <c r="AP21" s="583"/>
      <c r="AQ21" s="583"/>
      <c r="AR21" s="583"/>
      <c r="AS21" s="583"/>
      <c r="AT21" s="583"/>
      <c r="AU21" s="583"/>
      <c r="AV21" s="583"/>
      <c r="AW21" s="583"/>
      <c r="AX21" s="583"/>
      <c r="AY21" s="583"/>
      <c r="AZ21" s="583"/>
      <c r="BA21" s="583"/>
      <c r="BB21" s="583"/>
      <c r="BC21" s="583"/>
      <c r="BD21" s="583"/>
      <c r="BE21" s="583"/>
      <c r="BF21" s="583"/>
      <c r="BG21" s="583"/>
      <c r="BH21" s="583"/>
      <c r="BI21" s="583"/>
      <c r="BJ21" s="583"/>
      <c r="BK21" s="583"/>
      <c r="BL21" s="583"/>
      <c r="BM21" s="583"/>
      <c r="BN21" s="583"/>
      <c r="BO21" s="583"/>
      <c r="BP21" s="583"/>
      <c r="BQ21" s="583"/>
      <c r="BR21" s="583"/>
      <c r="BS21" s="583"/>
      <c r="BT21" s="583"/>
      <c r="BU21" s="583"/>
      <c r="BV21" s="583"/>
      <c r="BW21" s="583"/>
      <c r="BX21" s="583"/>
      <c r="BY21" s="583"/>
      <c r="BZ21" s="583"/>
      <c r="CA21" s="583"/>
      <c r="CB21" s="583"/>
      <c r="CC21" s="583"/>
      <c r="CD21" s="583"/>
      <c r="CE21" s="583"/>
      <c r="CF21" s="583"/>
      <c r="CG21" s="583"/>
      <c r="CH21" s="583"/>
      <c r="CI21" s="583"/>
      <c r="CJ21" s="583"/>
      <c r="CK21" s="583"/>
      <c r="CL21" s="583"/>
      <c r="CM21" s="583"/>
      <c r="CN21" s="583"/>
      <c r="CO21" s="583"/>
      <c r="CP21" s="583"/>
      <c r="CQ21" s="583"/>
      <c r="CR21" s="583"/>
      <c r="CS21" s="583"/>
      <c r="CT21" s="583"/>
      <c r="CU21" s="583"/>
      <c r="CV21" s="583"/>
      <c r="CW21" s="583"/>
      <c r="CX21" s="583"/>
      <c r="CY21" s="583"/>
      <c r="CZ21" s="583"/>
      <c r="DA21" s="583"/>
      <c r="DB21" s="583"/>
      <c r="DC21" s="583"/>
      <c r="DD21" s="583"/>
      <c r="DE21" s="583"/>
      <c r="DF21" s="583"/>
      <c r="DG21" s="583"/>
      <c r="DH21" s="583"/>
      <c r="DI21" s="583"/>
      <c r="DJ21" s="583"/>
      <c r="DK21" s="583"/>
      <c r="DL21" s="583"/>
      <c r="DM21" s="583"/>
      <c r="DN21" s="583"/>
      <c r="DO21" s="583"/>
      <c r="DP21" s="583"/>
      <c r="DQ21" s="583"/>
      <c r="DR21" s="583"/>
      <c r="DS21" s="583"/>
      <c r="DT21" s="583"/>
      <c r="DU21" s="583"/>
      <c r="DV21" s="583"/>
      <c r="DW21" s="583"/>
      <c r="DX21" s="583"/>
      <c r="DY21" s="583"/>
      <c r="DZ21" s="583"/>
      <c r="EA21" s="583"/>
      <c r="EB21" s="583"/>
      <c r="EC21" s="583"/>
      <c r="ED21" s="583"/>
      <c r="EE21" s="583"/>
      <c r="EF21" s="583"/>
      <c r="EG21" s="583"/>
      <c r="EH21" s="583"/>
      <c r="EI21" s="583"/>
      <c r="EJ21" s="583"/>
      <c r="EK21" s="583"/>
      <c r="EL21" s="583"/>
      <c r="EN21" s="31"/>
      <c r="EO21" s="31"/>
      <c r="EP21" s="31"/>
      <c r="EQ21" s="31"/>
      <c r="ER21" s="32"/>
      <c r="ES21" s="32"/>
      <c r="ET21" s="32"/>
      <c r="EU21" s="32"/>
      <c r="EW21" s="31"/>
      <c r="EZ21" s="585" t="s">
        <v>581</v>
      </c>
      <c r="FA21" s="586"/>
      <c r="FB21" s="586"/>
      <c r="FC21" s="586"/>
      <c r="FD21" s="586"/>
      <c r="FE21" s="586"/>
      <c r="FF21" s="586"/>
      <c r="FG21" s="586"/>
      <c r="FH21" s="586"/>
      <c r="FI21" s="586"/>
      <c r="FJ21" s="586"/>
      <c r="FK21" s="587"/>
    </row>
    <row r="22" spans="1:167" s="23" customFormat="1" ht="10.5" customHeight="1">
      <c r="A22" s="23" t="s">
        <v>259</v>
      </c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4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252</v>
      </c>
      <c r="EZ22" s="59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92"/>
    </row>
    <row r="23" spans="1:167" s="23" customFormat="1" ht="10.5" customHeight="1">
      <c r="A23" s="23" t="s">
        <v>260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88" t="s">
        <v>30</v>
      </c>
      <c r="FA23" s="589"/>
      <c r="FB23" s="589"/>
      <c r="FC23" s="589"/>
      <c r="FD23" s="589"/>
      <c r="FE23" s="589"/>
      <c r="FF23" s="589"/>
      <c r="FG23" s="589"/>
      <c r="FH23" s="589"/>
      <c r="FI23" s="589"/>
      <c r="FJ23" s="589"/>
      <c r="FK23" s="590"/>
    </row>
    <row r="24" spans="12:167" s="23" customFormat="1" ht="10.5" customHeight="1" thickBot="1"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261</v>
      </c>
      <c r="EZ24" s="560"/>
      <c r="FA24" s="561"/>
      <c r="FB24" s="561"/>
      <c r="FC24" s="561"/>
      <c r="FD24" s="561"/>
      <c r="FE24" s="561"/>
      <c r="FF24" s="561"/>
      <c r="FG24" s="561"/>
      <c r="FH24" s="561"/>
      <c r="FI24" s="561"/>
      <c r="FJ24" s="561"/>
      <c r="FK24" s="562"/>
    </row>
    <row r="25" spans="12:167" s="22" customFormat="1" ht="10.5" customHeight="1" thickBot="1">
      <c r="L25" s="529" t="s">
        <v>262</v>
      </c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0.5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263</v>
      </c>
      <c r="EN26" s="563"/>
      <c r="EO26" s="564"/>
      <c r="EP26" s="564"/>
      <c r="EQ26" s="564"/>
      <c r="ER26" s="564"/>
      <c r="ES26" s="564"/>
      <c r="ET26" s="564"/>
      <c r="EU26" s="564"/>
      <c r="EV26" s="564"/>
      <c r="EW26" s="564"/>
      <c r="EX26" s="564"/>
      <c r="EY26" s="564"/>
      <c r="EZ26" s="564"/>
      <c r="FA26" s="564"/>
      <c r="FB26" s="564"/>
      <c r="FC26" s="564"/>
      <c r="FD26" s="564"/>
      <c r="FE26" s="564"/>
      <c r="FF26" s="564"/>
      <c r="FG26" s="564"/>
      <c r="FH26" s="564"/>
      <c r="FI26" s="564"/>
      <c r="FJ26" s="564"/>
      <c r="FK26" s="565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66" t="s">
        <v>264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8" t="s">
        <v>265</v>
      </c>
      <c r="AF28" s="567"/>
      <c r="AG28" s="567"/>
      <c r="AH28" s="567"/>
      <c r="AI28" s="567"/>
      <c r="AJ28" s="567"/>
      <c r="AK28" s="567"/>
      <c r="AL28" s="567"/>
      <c r="AM28" s="567"/>
      <c r="AN28" s="567"/>
      <c r="AO28" s="569" t="s">
        <v>266</v>
      </c>
      <c r="AP28" s="570"/>
      <c r="AQ28" s="570"/>
      <c r="AR28" s="570"/>
      <c r="AS28" s="570"/>
      <c r="AT28" s="570"/>
      <c r="AU28" s="570"/>
      <c r="AV28" s="570"/>
      <c r="AW28" s="570"/>
      <c r="AX28" s="570"/>
      <c r="AY28" s="568" t="s">
        <v>267</v>
      </c>
      <c r="AZ28" s="567"/>
      <c r="BA28" s="567"/>
      <c r="BB28" s="567"/>
      <c r="BC28" s="567"/>
      <c r="BD28" s="567"/>
      <c r="BE28" s="567"/>
      <c r="BF28" s="567"/>
      <c r="BG28" s="567"/>
      <c r="BH28" s="567"/>
      <c r="BI28" s="571" t="s">
        <v>268</v>
      </c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  <c r="CA28" s="572"/>
      <c r="CB28" s="572"/>
      <c r="CC28" s="572"/>
      <c r="CD28" s="572"/>
      <c r="CE28" s="572"/>
      <c r="CF28" s="572"/>
      <c r="CG28" s="572"/>
      <c r="CH28" s="572"/>
      <c r="CI28" s="572"/>
      <c r="CJ28" s="572"/>
      <c r="CK28" s="572"/>
      <c r="CL28" s="572"/>
      <c r="CM28" s="573"/>
      <c r="CN28" s="574" t="s">
        <v>269</v>
      </c>
      <c r="CO28" s="575"/>
      <c r="CP28" s="575"/>
      <c r="CQ28" s="575"/>
      <c r="CR28" s="575"/>
      <c r="CS28" s="575"/>
      <c r="CT28" s="575"/>
      <c r="CU28" s="575"/>
      <c r="CV28" s="575"/>
      <c r="CW28" s="575"/>
      <c r="CX28" s="575"/>
      <c r="CY28" s="575"/>
      <c r="CZ28" s="575"/>
      <c r="DA28" s="575"/>
      <c r="DB28" s="575"/>
      <c r="DC28" s="575"/>
      <c r="DD28" s="575"/>
      <c r="DE28" s="575"/>
      <c r="DF28" s="575"/>
      <c r="DG28" s="575"/>
      <c r="DH28" s="575"/>
      <c r="DI28" s="575"/>
      <c r="DJ28" s="575"/>
      <c r="DK28" s="575"/>
      <c r="DL28" s="575"/>
      <c r="DM28" s="575"/>
      <c r="DN28" s="575"/>
      <c r="DO28" s="576"/>
      <c r="DP28" s="547" t="s">
        <v>270</v>
      </c>
      <c r="DQ28" s="548"/>
      <c r="DR28" s="548"/>
      <c r="DS28" s="548"/>
      <c r="DT28" s="548"/>
      <c r="DU28" s="548"/>
      <c r="DV28" s="548"/>
      <c r="DW28" s="548"/>
      <c r="DX28" s="548"/>
      <c r="DY28" s="548"/>
      <c r="DZ28" s="548"/>
      <c r="EA28" s="548"/>
      <c r="EB28" s="548"/>
      <c r="EC28" s="548"/>
      <c r="ED28" s="548"/>
      <c r="EE28" s="548"/>
      <c r="EF28" s="548"/>
      <c r="EG28" s="548"/>
      <c r="EH28" s="548"/>
      <c r="EI28" s="548"/>
      <c r="EJ28" s="548"/>
      <c r="EK28" s="548"/>
      <c r="EL28" s="548"/>
      <c r="EM28" s="548"/>
      <c r="EN28" s="548"/>
      <c r="EO28" s="548"/>
      <c r="EP28" s="548"/>
      <c r="EQ28" s="548"/>
      <c r="ER28" s="548"/>
      <c r="ES28" s="548"/>
      <c r="ET28" s="548"/>
      <c r="EU28" s="548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  <c r="FF28" s="548"/>
      <c r="FG28" s="548"/>
      <c r="FH28" s="548"/>
      <c r="FI28" s="548"/>
      <c r="FJ28" s="548"/>
      <c r="FK28" s="548"/>
    </row>
    <row r="29" spans="1:167" s="23" customFormat="1" ht="10.5" customHeight="1">
      <c r="A29" s="566"/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8"/>
      <c r="AF29" s="567"/>
      <c r="AG29" s="567"/>
      <c r="AH29" s="567"/>
      <c r="AI29" s="567"/>
      <c r="AJ29" s="567"/>
      <c r="AK29" s="567"/>
      <c r="AL29" s="567"/>
      <c r="AM29" s="567"/>
      <c r="AN29" s="567"/>
      <c r="AO29" s="569"/>
      <c r="AP29" s="570"/>
      <c r="AQ29" s="570"/>
      <c r="AR29" s="570"/>
      <c r="AS29" s="570"/>
      <c r="AT29" s="570"/>
      <c r="AU29" s="570"/>
      <c r="AV29" s="570"/>
      <c r="AW29" s="570"/>
      <c r="AX29" s="570"/>
      <c r="AY29" s="568"/>
      <c r="AZ29" s="567"/>
      <c r="BA29" s="567"/>
      <c r="BB29" s="567"/>
      <c r="BC29" s="567"/>
      <c r="BD29" s="567"/>
      <c r="BE29" s="567"/>
      <c r="BF29" s="567"/>
      <c r="BG29" s="567"/>
      <c r="BH29" s="567"/>
      <c r="BI29" s="553" t="s">
        <v>271</v>
      </c>
      <c r="BJ29" s="554"/>
      <c r="BK29" s="554"/>
      <c r="BL29" s="554"/>
      <c r="BM29" s="554"/>
      <c r="BN29" s="554"/>
      <c r="BO29" s="554"/>
      <c r="BP29" s="554"/>
      <c r="BQ29" s="554"/>
      <c r="BR29" s="554"/>
      <c r="BS29" s="554"/>
      <c r="BT29" s="554"/>
      <c r="BU29" s="554"/>
      <c r="BV29" s="554"/>
      <c r="BW29" s="554"/>
      <c r="BX29" s="554"/>
      <c r="BY29" s="554"/>
      <c r="BZ29" s="554"/>
      <c r="CA29" s="554"/>
      <c r="CB29" s="554"/>
      <c r="CC29" s="554"/>
      <c r="CD29" s="554"/>
      <c r="CE29" s="554"/>
      <c r="CF29" s="554"/>
      <c r="CG29" s="554"/>
      <c r="CH29" s="554"/>
      <c r="CI29" s="554"/>
      <c r="CJ29" s="554"/>
      <c r="CK29" s="554"/>
      <c r="CL29" s="554"/>
      <c r="CM29" s="555"/>
      <c r="CN29" s="577"/>
      <c r="CO29" s="578"/>
      <c r="CP29" s="578"/>
      <c r="CQ29" s="578"/>
      <c r="CR29" s="578"/>
      <c r="CS29" s="578"/>
      <c r="CT29" s="578"/>
      <c r="CU29" s="578"/>
      <c r="CV29" s="578"/>
      <c r="CW29" s="578"/>
      <c r="CX29" s="578"/>
      <c r="CY29" s="578"/>
      <c r="CZ29" s="578"/>
      <c r="DA29" s="578"/>
      <c r="DB29" s="578"/>
      <c r="DC29" s="578"/>
      <c r="DD29" s="578"/>
      <c r="DE29" s="578"/>
      <c r="DF29" s="578"/>
      <c r="DG29" s="578"/>
      <c r="DH29" s="578"/>
      <c r="DI29" s="578"/>
      <c r="DJ29" s="578"/>
      <c r="DK29" s="578"/>
      <c r="DL29" s="578"/>
      <c r="DM29" s="578"/>
      <c r="DN29" s="578"/>
      <c r="DO29" s="579"/>
      <c r="DP29" s="549"/>
      <c r="DQ29" s="550"/>
      <c r="DR29" s="550"/>
      <c r="DS29" s="550"/>
      <c r="DT29" s="550"/>
      <c r="DU29" s="550"/>
      <c r="DV29" s="550"/>
      <c r="DW29" s="550"/>
      <c r="DX29" s="550"/>
      <c r="DY29" s="550"/>
      <c r="DZ29" s="550"/>
      <c r="EA29" s="550"/>
      <c r="EB29" s="550"/>
      <c r="EC29" s="550"/>
      <c r="ED29" s="550"/>
      <c r="EE29" s="550"/>
      <c r="EF29" s="550"/>
      <c r="EG29" s="550"/>
      <c r="EH29" s="550"/>
      <c r="EI29" s="550"/>
      <c r="EJ29" s="550"/>
      <c r="EK29" s="550"/>
      <c r="EL29" s="550"/>
      <c r="EM29" s="550"/>
      <c r="EN29" s="550"/>
      <c r="EO29" s="550"/>
      <c r="EP29" s="550"/>
      <c r="EQ29" s="550"/>
      <c r="ER29" s="550"/>
      <c r="ES29" s="550"/>
      <c r="ET29" s="550"/>
      <c r="EU29" s="550"/>
      <c r="EV29" s="550"/>
      <c r="EW29" s="550"/>
      <c r="EX29" s="550"/>
      <c r="EY29" s="550"/>
      <c r="EZ29" s="550"/>
      <c r="FA29" s="550"/>
      <c r="FB29" s="550"/>
      <c r="FC29" s="550"/>
      <c r="FD29" s="550"/>
      <c r="FE29" s="550"/>
      <c r="FF29" s="550"/>
      <c r="FG29" s="550"/>
      <c r="FH29" s="550"/>
      <c r="FI29" s="550"/>
      <c r="FJ29" s="550"/>
      <c r="FK29" s="550"/>
    </row>
    <row r="30" spans="1:167" s="41" customFormat="1" ht="10.5" customHeight="1">
      <c r="A30" s="566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272</v>
      </c>
      <c r="CB30" s="520"/>
      <c r="CC30" s="520"/>
      <c r="CD30" s="520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77"/>
      <c r="CO30" s="578"/>
      <c r="CP30" s="578"/>
      <c r="CQ30" s="578"/>
      <c r="CR30" s="578"/>
      <c r="CS30" s="578"/>
      <c r="CT30" s="578"/>
      <c r="CU30" s="578"/>
      <c r="CV30" s="578"/>
      <c r="CW30" s="578"/>
      <c r="CX30" s="578"/>
      <c r="CY30" s="578"/>
      <c r="CZ30" s="578"/>
      <c r="DA30" s="578"/>
      <c r="DB30" s="578"/>
      <c r="DC30" s="578"/>
      <c r="DD30" s="578"/>
      <c r="DE30" s="578"/>
      <c r="DF30" s="578"/>
      <c r="DG30" s="578"/>
      <c r="DH30" s="578"/>
      <c r="DI30" s="578"/>
      <c r="DJ30" s="578"/>
      <c r="DK30" s="578"/>
      <c r="DL30" s="578"/>
      <c r="DM30" s="578"/>
      <c r="DN30" s="578"/>
      <c r="DO30" s="579"/>
      <c r="DP30" s="549"/>
      <c r="DQ30" s="550"/>
      <c r="DR30" s="550"/>
      <c r="DS30" s="550"/>
      <c r="DT30" s="550"/>
      <c r="DU30" s="550"/>
      <c r="DV30" s="550"/>
      <c r="DW30" s="550"/>
      <c r="DX30" s="550"/>
      <c r="DY30" s="550"/>
      <c r="DZ30" s="550"/>
      <c r="EA30" s="550"/>
      <c r="EB30" s="550"/>
      <c r="EC30" s="550"/>
      <c r="ED30" s="550"/>
      <c r="EE30" s="550"/>
      <c r="EF30" s="550"/>
      <c r="EG30" s="550"/>
      <c r="EH30" s="550"/>
      <c r="EI30" s="550"/>
      <c r="EJ30" s="550"/>
      <c r="EK30" s="550"/>
      <c r="EL30" s="550"/>
      <c r="EM30" s="550"/>
      <c r="EN30" s="550"/>
      <c r="EO30" s="550"/>
      <c r="EP30" s="550"/>
      <c r="EQ30" s="550"/>
      <c r="ER30" s="550"/>
      <c r="ES30" s="550"/>
      <c r="ET30" s="550"/>
      <c r="EU30" s="550"/>
      <c r="EV30" s="550"/>
      <c r="EW30" s="550"/>
      <c r="EX30" s="550"/>
      <c r="EY30" s="550"/>
      <c r="EZ30" s="550"/>
      <c r="FA30" s="550"/>
      <c r="FB30" s="550"/>
      <c r="FC30" s="550"/>
      <c r="FD30" s="550"/>
      <c r="FE30" s="550"/>
      <c r="FF30" s="550"/>
      <c r="FG30" s="550"/>
      <c r="FH30" s="550"/>
      <c r="FI30" s="550"/>
      <c r="FJ30" s="550"/>
      <c r="FK30" s="550"/>
    </row>
    <row r="31" spans="1:167" s="41" customFormat="1" ht="3" customHeight="1">
      <c r="A31" s="566"/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80"/>
      <c r="CO31" s="581"/>
      <c r="CP31" s="581"/>
      <c r="CQ31" s="581"/>
      <c r="CR31" s="581"/>
      <c r="CS31" s="581"/>
      <c r="CT31" s="581"/>
      <c r="CU31" s="581"/>
      <c r="CV31" s="581"/>
      <c r="CW31" s="58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2"/>
      <c r="DP31" s="551"/>
      <c r="DQ31" s="552"/>
      <c r="DR31" s="552"/>
      <c r="DS31" s="552"/>
      <c r="DT31" s="552"/>
      <c r="DU31" s="552"/>
      <c r="DV31" s="552"/>
      <c r="DW31" s="552"/>
      <c r="DX31" s="552"/>
      <c r="DY31" s="552"/>
      <c r="DZ31" s="552"/>
      <c r="EA31" s="552"/>
      <c r="EB31" s="552"/>
      <c r="EC31" s="552"/>
      <c r="ED31" s="552"/>
      <c r="EE31" s="552"/>
      <c r="EF31" s="552"/>
      <c r="EG31" s="552"/>
      <c r="EH31" s="552"/>
      <c r="EI31" s="552"/>
      <c r="EJ31" s="552"/>
      <c r="EK31" s="552"/>
      <c r="EL31" s="552"/>
      <c r="EM31" s="552"/>
      <c r="EN31" s="552"/>
      <c r="EO31" s="552"/>
      <c r="EP31" s="552"/>
      <c r="EQ31" s="552"/>
      <c r="ER31" s="552"/>
      <c r="ES31" s="552"/>
      <c r="ET31" s="552"/>
      <c r="EU31" s="552"/>
      <c r="EV31" s="552"/>
      <c r="EW31" s="552"/>
      <c r="EX31" s="552"/>
      <c r="EY31" s="552"/>
      <c r="EZ31" s="552"/>
      <c r="FA31" s="552"/>
      <c r="FB31" s="552"/>
      <c r="FC31" s="552"/>
      <c r="FD31" s="552"/>
      <c r="FE31" s="552"/>
      <c r="FF31" s="552"/>
      <c r="FG31" s="552"/>
      <c r="FH31" s="552"/>
      <c r="FI31" s="552"/>
      <c r="FJ31" s="552"/>
      <c r="FK31" s="552"/>
    </row>
    <row r="32" spans="1:167" s="41" customFormat="1" ht="24" customHeight="1">
      <c r="A32" s="566"/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56" t="s">
        <v>273</v>
      </c>
      <c r="BJ32" s="556"/>
      <c r="BK32" s="556"/>
      <c r="BL32" s="556"/>
      <c r="BM32" s="556"/>
      <c r="BN32" s="556"/>
      <c r="BO32" s="556"/>
      <c r="BP32" s="556"/>
      <c r="BQ32" s="556"/>
      <c r="BR32" s="556"/>
      <c r="BS32" s="556" t="s">
        <v>274</v>
      </c>
      <c r="BT32" s="556"/>
      <c r="BU32" s="556"/>
      <c r="BV32" s="556"/>
      <c r="BW32" s="556"/>
      <c r="BX32" s="556"/>
      <c r="BY32" s="556"/>
      <c r="BZ32" s="556"/>
      <c r="CA32" s="556"/>
      <c r="CB32" s="556"/>
      <c r="CC32" s="556"/>
      <c r="CD32" s="556"/>
      <c r="CE32" s="556"/>
      <c r="CF32" s="556"/>
      <c r="CG32" s="556"/>
      <c r="CH32" s="556"/>
      <c r="CI32" s="556"/>
      <c r="CJ32" s="556"/>
      <c r="CK32" s="556"/>
      <c r="CL32" s="556"/>
      <c r="CM32" s="556"/>
      <c r="CN32" s="557" t="s">
        <v>273</v>
      </c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8"/>
      <c r="DA32" s="559"/>
      <c r="DB32" s="557" t="s">
        <v>274</v>
      </c>
      <c r="DC32" s="558"/>
      <c r="DD32" s="558"/>
      <c r="DE32" s="558"/>
      <c r="DF32" s="558"/>
      <c r="DG32" s="558"/>
      <c r="DH32" s="558"/>
      <c r="DI32" s="558"/>
      <c r="DJ32" s="558"/>
      <c r="DK32" s="558"/>
      <c r="DL32" s="558"/>
      <c r="DM32" s="558"/>
      <c r="DN32" s="558"/>
      <c r="DO32" s="559"/>
      <c r="DP32" s="556" t="s">
        <v>275</v>
      </c>
      <c r="DQ32" s="556"/>
      <c r="DR32" s="556"/>
      <c r="DS32" s="556"/>
      <c r="DT32" s="556"/>
      <c r="DU32" s="556"/>
      <c r="DV32" s="556"/>
      <c r="DW32" s="556"/>
      <c r="DX32" s="556"/>
      <c r="DY32" s="556"/>
      <c r="DZ32" s="556"/>
      <c r="EA32" s="556"/>
      <c r="EB32" s="556"/>
      <c r="EC32" s="556"/>
      <c r="ED32" s="556"/>
      <c r="EE32" s="556"/>
      <c r="EF32" s="556"/>
      <c r="EG32" s="556"/>
      <c r="EH32" s="556"/>
      <c r="EI32" s="556"/>
      <c r="EJ32" s="556"/>
      <c r="EK32" s="556"/>
      <c r="EL32" s="556"/>
      <c r="EM32" s="556"/>
      <c r="EN32" s="556" t="s">
        <v>276</v>
      </c>
      <c r="EO32" s="556"/>
      <c r="EP32" s="556"/>
      <c r="EQ32" s="556"/>
      <c r="ER32" s="556"/>
      <c r="ES32" s="556"/>
      <c r="ET32" s="556"/>
      <c r="EU32" s="556"/>
      <c r="EV32" s="556"/>
      <c r="EW32" s="556"/>
      <c r="EX32" s="556"/>
      <c r="EY32" s="556"/>
      <c r="EZ32" s="556"/>
      <c r="FA32" s="556"/>
      <c r="FB32" s="556"/>
      <c r="FC32" s="556"/>
      <c r="FD32" s="556"/>
      <c r="FE32" s="556"/>
      <c r="FF32" s="556"/>
      <c r="FG32" s="556"/>
      <c r="FH32" s="556"/>
      <c r="FI32" s="556"/>
      <c r="FJ32" s="556"/>
      <c r="FK32" s="557"/>
    </row>
    <row r="33" spans="1:167" s="23" customFormat="1" ht="10.5" customHeight="1" thickBot="1">
      <c r="A33" s="546">
        <v>1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>
        <v>2</v>
      </c>
      <c r="AF33" s="537"/>
      <c r="AG33" s="537"/>
      <c r="AH33" s="537"/>
      <c r="AI33" s="537"/>
      <c r="AJ33" s="537"/>
      <c r="AK33" s="537"/>
      <c r="AL33" s="537"/>
      <c r="AM33" s="537"/>
      <c r="AN33" s="537"/>
      <c r="AO33" s="537">
        <v>3</v>
      </c>
      <c r="AP33" s="537"/>
      <c r="AQ33" s="537"/>
      <c r="AR33" s="537"/>
      <c r="AS33" s="537"/>
      <c r="AT33" s="537"/>
      <c r="AU33" s="537"/>
      <c r="AV33" s="537"/>
      <c r="AW33" s="537"/>
      <c r="AX33" s="537"/>
      <c r="AY33" s="537">
        <v>4</v>
      </c>
      <c r="AZ33" s="537"/>
      <c r="BA33" s="537"/>
      <c r="BB33" s="537"/>
      <c r="BC33" s="537"/>
      <c r="BD33" s="537"/>
      <c r="BE33" s="537"/>
      <c r="BF33" s="537"/>
      <c r="BG33" s="537"/>
      <c r="BH33" s="537"/>
      <c r="BI33" s="537">
        <v>5</v>
      </c>
      <c r="BJ33" s="537"/>
      <c r="BK33" s="537"/>
      <c r="BL33" s="537"/>
      <c r="BM33" s="537"/>
      <c r="BN33" s="537"/>
      <c r="BO33" s="537"/>
      <c r="BP33" s="537"/>
      <c r="BQ33" s="537"/>
      <c r="BR33" s="537"/>
      <c r="BS33" s="537">
        <v>6</v>
      </c>
      <c r="BT33" s="537"/>
      <c r="BU33" s="537"/>
      <c r="BV33" s="537"/>
      <c r="BW33" s="537"/>
      <c r="BX33" s="537"/>
      <c r="BY33" s="537"/>
      <c r="BZ33" s="537"/>
      <c r="CA33" s="537"/>
      <c r="CB33" s="537"/>
      <c r="CC33" s="537"/>
      <c r="CD33" s="537"/>
      <c r="CE33" s="537"/>
      <c r="CF33" s="537"/>
      <c r="CG33" s="537"/>
      <c r="CH33" s="537"/>
      <c r="CI33" s="537"/>
      <c r="CJ33" s="537"/>
      <c r="CK33" s="537"/>
      <c r="CL33" s="537"/>
      <c r="CM33" s="537"/>
      <c r="CN33" s="537">
        <v>7</v>
      </c>
      <c r="CO33" s="537"/>
      <c r="CP33" s="537"/>
      <c r="CQ33" s="537"/>
      <c r="CR33" s="537"/>
      <c r="CS33" s="537"/>
      <c r="CT33" s="537"/>
      <c r="CU33" s="537"/>
      <c r="CV33" s="537"/>
      <c r="CW33" s="537"/>
      <c r="CX33" s="537"/>
      <c r="CY33" s="537"/>
      <c r="CZ33" s="537"/>
      <c r="DA33" s="537"/>
      <c r="DB33" s="537">
        <v>8</v>
      </c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7"/>
      <c r="DN33" s="537"/>
      <c r="DO33" s="537"/>
      <c r="DP33" s="537">
        <v>9</v>
      </c>
      <c r="DQ33" s="537"/>
      <c r="DR33" s="537"/>
      <c r="DS33" s="537"/>
      <c r="DT33" s="537"/>
      <c r="DU33" s="537"/>
      <c r="DV33" s="537"/>
      <c r="DW33" s="537"/>
      <c r="DX33" s="537"/>
      <c r="DY33" s="537"/>
      <c r="DZ33" s="537"/>
      <c r="EA33" s="537"/>
      <c r="EB33" s="537"/>
      <c r="EC33" s="537"/>
      <c r="ED33" s="537"/>
      <c r="EE33" s="537"/>
      <c r="EF33" s="537"/>
      <c r="EG33" s="537"/>
      <c r="EH33" s="537"/>
      <c r="EI33" s="537"/>
      <c r="EJ33" s="537"/>
      <c r="EK33" s="537"/>
      <c r="EL33" s="537"/>
      <c r="EM33" s="537"/>
      <c r="EN33" s="537">
        <v>10</v>
      </c>
      <c r="EO33" s="537"/>
      <c r="EP33" s="537"/>
      <c r="EQ33" s="537"/>
      <c r="ER33" s="537"/>
      <c r="ES33" s="537"/>
      <c r="ET33" s="537"/>
      <c r="EU33" s="537"/>
      <c r="EV33" s="537"/>
      <c r="EW33" s="537"/>
      <c r="EX33" s="537"/>
      <c r="EY33" s="537"/>
      <c r="EZ33" s="537"/>
      <c r="FA33" s="537"/>
      <c r="FB33" s="537"/>
      <c r="FC33" s="537"/>
      <c r="FD33" s="537"/>
      <c r="FE33" s="537"/>
      <c r="FF33" s="537"/>
      <c r="FG33" s="537"/>
      <c r="FH33" s="537"/>
      <c r="FI33" s="537"/>
      <c r="FJ33" s="537"/>
      <c r="FK33" s="538"/>
    </row>
    <row r="34" spans="1:167" s="23" customFormat="1" ht="33" customHeight="1">
      <c r="A34" s="617" t="s">
        <v>586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9"/>
      <c r="AE34" s="620" t="s">
        <v>655</v>
      </c>
      <c r="AF34" s="545"/>
      <c r="AG34" s="545"/>
      <c r="AH34" s="545"/>
      <c r="AI34" s="545"/>
      <c r="AJ34" s="545"/>
      <c r="AK34" s="545"/>
      <c r="AL34" s="545"/>
      <c r="AM34" s="545"/>
      <c r="AN34" s="545"/>
      <c r="AO34" s="621" t="s">
        <v>522</v>
      </c>
      <c r="AP34" s="621"/>
      <c r="AQ34" s="621"/>
      <c r="AR34" s="621"/>
      <c r="AS34" s="621"/>
      <c r="AT34" s="621"/>
      <c r="AU34" s="621"/>
      <c r="AV34" s="621"/>
      <c r="AW34" s="621"/>
      <c r="AX34" s="621"/>
      <c r="AY34" s="545"/>
      <c r="AZ34" s="545"/>
      <c r="BA34" s="545"/>
      <c r="BB34" s="545"/>
      <c r="BC34" s="545"/>
      <c r="BD34" s="545"/>
      <c r="BE34" s="545"/>
      <c r="BF34" s="545"/>
      <c r="BG34" s="545"/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622">
        <v>0</v>
      </c>
      <c r="BT34" s="622"/>
      <c r="BU34" s="622"/>
      <c r="BV34" s="622"/>
      <c r="BW34" s="622"/>
      <c r="BX34" s="622"/>
      <c r="BY34" s="622"/>
      <c r="BZ34" s="622"/>
      <c r="CA34" s="622"/>
      <c r="CB34" s="622"/>
      <c r="CC34" s="622"/>
      <c r="CD34" s="622"/>
      <c r="CE34" s="622"/>
      <c r="CF34" s="622"/>
      <c r="CG34" s="622"/>
      <c r="CH34" s="622"/>
      <c r="CI34" s="622"/>
      <c r="CJ34" s="622"/>
      <c r="CK34" s="622"/>
      <c r="CL34" s="622"/>
      <c r="CM34" s="622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622">
        <v>0</v>
      </c>
      <c r="DC34" s="622"/>
      <c r="DD34" s="622"/>
      <c r="DE34" s="622"/>
      <c r="DF34" s="622"/>
      <c r="DG34" s="622"/>
      <c r="DH34" s="622"/>
      <c r="DI34" s="622"/>
      <c r="DJ34" s="622"/>
      <c r="DK34" s="622"/>
      <c r="DL34" s="622"/>
      <c r="DM34" s="622"/>
      <c r="DN34" s="622"/>
      <c r="DO34" s="622"/>
      <c r="DP34" s="622">
        <v>81505.95</v>
      </c>
      <c r="DQ34" s="622"/>
      <c r="DR34" s="622"/>
      <c r="DS34" s="622"/>
      <c r="DT34" s="622"/>
      <c r="DU34" s="622"/>
      <c r="DV34" s="622"/>
      <c r="DW34" s="622"/>
      <c r="DX34" s="622"/>
      <c r="DY34" s="622"/>
      <c r="DZ34" s="622"/>
      <c r="EA34" s="622"/>
      <c r="EB34" s="622"/>
      <c r="EC34" s="622"/>
      <c r="ED34" s="622"/>
      <c r="EE34" s="622"/>
      <c r="EF34" s="622"/>
      <c r="EG34" s="622"/>
      <c r="EH34" s="622"/>
      <c r="EI34" s="622"/>
      <c r="EJ34" s="622"/>
      <c r="EK34" s="622"/>
      <c r="EL34" s="622"/>
      <c r="EM34" s="622"/>
      <c r="EN34" s="622"/>
      <c r="EO34" s="622"/>
      <c r="EP34" s="622"/>
      <c r="EQ34" s="622"/>
      <c r="ER34" s="622"/>
      <c r="ES34" s="622"/>
      <c r="ET34" s="622"/>
      <c r="EU34" s="622"/>
      <c r="EV34" s="622"/>
      <c r="EW34" s="622"/>
      <c r="EX34" s="622"/>
      <c r="EY34" s="622"/>
      <c r="EZ34" s="622"/>
      <c r="FA34" s="622"/>
      <c r="FB34" s="622"/>
      <c r="FC34" s="622"/>
      <c r="FD34" s="622"/>
      <c r="FE34" s="622"/>
      <c r="FF34" s="622"/>
      <c r="FG34" s="622"/>
      <c r="FH34" s="622"/>
      <c r="FI34" s="622"/>
      <c r="FJ34" s="622"/>
      <c r="FK34" s="623"/>
    </row>
    <row r="35" spans="1:167" s="23" customFormat="1" ht="39" customHeight="1" thickBot="1">
      <c r="A35" s="510" t="s">
        <v>586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2"/>
      <c r="AE35" s="513" t="s">
        <v>655</v>
      </c>
      <c r="AF35" s="514"/>
      <c r="AG35" s="514"/>
      <c r="AH35" s="514"/>
      <c r="AI35" s="514"/>
      <c r="AJ35" s="514"/>
      <c r="AK35" s="514"/>
      <c r="AL35" s="514"/>
      <c r="AM35" s="514"/>
      <c r="AN35" s="514"/>
      <c r="AO35" s="515" t="s">
        <v>187</v>
      </c>
      <c r="AP35" s="515"/>
      <c r="AQ35" s="515"/>
      <c r="AR35" s="515"/>
      <c r="AS35" s="515"/>
      <c r="AT35" s="515"/>
      <c r="AU35" s="515"/>
      <c r="AV35" s="515"/>
      <c r="AW35" s="515"/>
      <c r="AX35" s="515"/>
      <c r="AY35" s="514"/>
      <c r="AZ35" s="514"/>
      <c r="BA35" s="514"/>
      <c r="BB35" s="514"/>
      <c r="BC35" s="514"/>
      <c r="BD35" s="514"/>
      <c r="BE35" s="514"/>
      <c r="BF35" s="514"/>
      <c r="BG35" s="514"/>
      <c r="BH35" s="514"/>
      <c r="BI35" s="514"/>
      <c r="BJ35" s="514"/>
      <c r="BK35" s="514"/>
      <c r="BL35" s="514"/>
      <c r="BM35" s="514"/>
      <c r="BN35" s="514"/>
      <c r="BO35" s="514"/>
      <c r="BP35" s="514"/>
      <c r="BQ35" s="514"/>
      <c r="BR35" s="514"/>
      <c r="BS35" s="516"/>
      <c r="BT35" s="516"/>
      <c r="BU35" s="516"/>
      <c r="BV35" s="516"/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516"/>
      <c r="CK35" s="516"/>
      <c r="CL35" s="516"/>
      <c r="CM35" s="516"/>
      <c r="CN35" s="624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516"/>
      <c r="DC35" s="516"/>
      <c r="DD35" s="516"/>
      <c r="DE35" s="516"/>
      <c r="DF35" s="516"/>
      <c r="DG35" s="516"/>
      <c r="DH35" s="516"/>
      <c r="DI35" s="516"/>
      <c r="DJ35" s="516"/>
      <c r="DK35" s="516"/>
      <c r="DL35" s="516"/>
      <c r="DM35" s="516"/>
      <c r="DN35" s="516"/>
      <c r="DO35" s="516"/>
      <c r="DP35" s="516"/>
      <c r="DQ35" s="516"/>
      <c r="DR35" s="516"/>
      <c r="DS35" s="516"/>
      <c r="DT35" s="516"/>
      <c r="DU35" s="516"/>
      <c r="DV35" s="516"/>
      <c r="DW35" s="516"/>
      <c r="DX35" s="516"/>
      <c r="DY35" s="516"/>
      <c r="DZ35" s="516"/>
      <c r="EA35" s="516"/>
      <c r="EB35" s="516"/>
      <c r="EC35" s="516"/>
      <c r="ED35" s="516"/>
      <c r="EE35" s="516"/>
      <c r="EF35" s="516"/>
      <c r="EG35" s="516"/>
      <c r="EH35" s="516"/>
      <c r="EI35" s="516"/>
      <c r="EJ35" s="516"/>
      <c r="EK35" s="516"/>
      <c r="EL35" s="516"/>
      <c r="EM35" s="516"/>
      <c r="EN35" s="625">
        <v>81505.95</v>
      </c>
      <c r="EO35" s="625"/>
      <c r="EP35" s="625"/>
      <c r="EQ35" s="625"/>
      <c r="ER35" s="625"/>
      <c r="ES35" s="625"/>
      <c r="ET35" s="625"/>
      <c r="EU35" s="625"/>
      <c r="EV35" s="625"/>
      <c r="EW35" s="625"/>
      <c r="EX35" s="625"/>
      <c r="EY35" s="625"/>
      <c r="EZ35" s="625"/>
      <c r="FA35" s="625"/>
      <c r="FB35" s="625"/>
      <c r="FC35" s="625"/>
      <c r="FD35" s="625"/>
      <c r="FE35" s="625"/>
      <c r="FF35" s="625"/>
      <c r="FG35" s="625"/>
      <c r="FH35" s="625"/>
      <c r="FI35" s="625"/>
      <c r="FJ35" s="625"/>
      <c r="FK35" s="626"/>
    </row>
    <row r="36" spans="1:167" s="23" customFormat="1" ht="39" customHeight="1" hidden="1" thickBot="1">
      <c r="A36" s="510" t="s">
        <v>642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2"/>
      <c r="AE36" s="513" t="s">
        <v>641</v>
      </c>
      <c r="AF36" s="514"/>
      <c r="AG36" s="514"/>
      <c r="AH36" s="514"/>
      <c r="AI36" s="514"/>
      <c r="AJ36" s="514"/>
      <c r="AK36" s="514"/>
      <c r="AL36" s="514"/>
      <c r="AM36" s="514"/>
      <c r="AN36" s="514"/>
      <c r="AO36" s="515" t="s">
        <v>522</v>
      </c>
      <c r="AP36" s="515"/>
      <c r="AQ36" s="515"/>
      <c r="AR36" s="515"/>
      <c r="AS36" s="515"/>
      <c r="AT36" s="515"/>
      <c r="AU36" s="515"/>
      <c r="AV36" s="515"/>
      <c r="AW36" s="515"/>
      <c r="AX36" s="515"/>
      <c r="AY36" s="514"/>
      <c r="AZ36" s="514"/>
      <c r="BA36" s="514"/>
      <c r="BB36" s="514"/>
      <c r="BC36" s="514"/>
      <c r="BD36" s="514"/>
      <c r="BE36" s="514"/>
      <c r="BF36" s="514"/>
      <c r="BG36" s="514"/>
      <c r="BH36" s="514"/>
      <c r="BI36" s="514"/>
      <c r="BJ36" s="514"/>
      <c r="BK36" s="514"/>
      <c r="BL36" s="514"/>
      <c r="BM36" s="514"/>
      <c r="BN36" s="514"/>
      <c r="BO36" s="514"/>
      <c r="BP36" s="514"/>
      <c r="BQ36" s="514"/>
      <c r="BR36" s="514"/>
      <c r="BS36" s="516"/>
      <c r="BT36" s="516"/>
      <c r="BU36" s="516"/>
      <c r="BV36" s="516"/>
      <c r="BW36" s="516"/>
      <c r="BX36" s="516"/>
      <c r="BY36" s="516"/>
      <c r="BZ36" s="516"/>
      <c r="CA36" s="516"/>
      <c r="CB36" s="516"/>
      <c r="CC36" s="516"/>
      <c r="CD36" s="516"/>
      <c r="CE36" s="516"/>
      <c r="CF36" s="516"/>
      <c r="CG36" s="516"/>
      <c r="CH36" s="516"/>
      <c r="CI36" s="516"/>
      <c r="CJ36" s="516"/>
      <c r="CK36" s="516"/>
      <c r="CL36" s="516"/>
      <c r="CM36" s="516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24"/>
      <c r="DB36" s="516"/>
      <c r="DC36" s="516"/>
      <c r="DD36" s="516"/>
      <c r="DE36" s="516"/>
      <c r="DF36" s="516"/>
      <c r="DG36" s="516"/>
      <c r="DH36" s="516"/>
      <c r="DI36" s="516"/>
      <c r="DJ36" s="516"/>
      <c r="DK36" s="516"/>
      <c r="DL36" s="516"/>
      <c r="DM36" s="516"/>
      <c r="DN36" s="516"/>
      <c r="DO36" s="516"/>
      <c r="DP36" s="516"/>
      <c r="DQ36" s="516"/>
      <c r="DR36" s="516"/>
      <c r="DS36" s="516"/>
      <c r="DT36" s="516"/>
      <c r="DU36" s="516"/>
      <c r="DV36" s="516"/>
      <c r="DW36" s="516"/>
      <c r="DX36" s="516"/>
      <c r="DY36" s="516"/>
      <c r="DZ36" s="516"/>
      <c r="EA36" s="516"/>
      <c r="EB36" s="516"/>
      <c r="EC36" s="516"/>
      <c r="ED36" s="516"/>
      <c r="EE36" s="516"/>
      <c r="EF36" s="516"/>
      <c r="EG36" s="516"/>
      <c r="EH36" s="516"/>
      <c r="EI36" s="516"/>
      <c r="EJ36" s="516"/>
      <c r="EK36" s="516"/>
      <c r="EL36" s="516"/>
      <c r="EM36" s="516"/>
      <c r="EN36" s="625"/>
      <c r="EO36" s="625"/>
      <c r="EP36" s="625"/>
      <c r="EQ36" s="625"/>
      <c r="ER36" s="625"/>
      <c r="ES36" s="625"/>
      <c r="ET36" s="625"/>
      <c r="EU36" s="625"/>
      <c r="EV36" s="625"/>
      <c r="EW36" s="625"/>
      <c r="EX36" s="625"/>
      <c r="EY36" s="625"/>
      <c r="EZ36" s="625"/>
      <c r="FA36" s="625"/>
      <c r="FB36" s="625"/>
      <c r="FC36" s="625"/>
      <c r="FD36" s="625"/>
      <c r="FE36" s="625"/>
      <c r="FF36" s="625"/>
      <c r="FG36" s="625"/>
      <c r="FH36" s="625"/>
      <c r="FI36" s="625"/>
      <c r="FJ36" s="625"/>
      <c r="FK36" s="626"/>
    </row>
    <row r="37" spans="1:167" s="23" customFormat="1" ht="39" customHeight="1" hidden="1" thickBot="1">
      <c r="A37" s="510" t="s">
        <v>642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2"/>
      <c r="AE37" s="513" t="s">
        <v>641</v>
      </c>
      <c r="AF37" s="514"/>
      <c r="AG37" s="514"/>
      <c r="AH37" s="514"/>
      <c r="AI37" s="514"/>
      <c r="AJ37" s="514"/>
      <c r="AK37" s="514"/>
      <c r="AL37" s="514"/>
      <c r="AM37" s="514"/>
      <c r="AN37" s="514"/>
      <c r="AO37" s="515" t="s">
        <v>171</v>
      </c>
      <c r="AP37" s="515"/>
      <c r="AQ37" s="515"/>
      <c r="AR37" s="515"/>
      <c r="AS37" s="515"/>
      <c r="AT37" s="515"/>
      <c r="AU37" s="515"/>
      <c r="AV37" s="515"/>
      <c r="AW37" s="515"/>
      <c r="AX37" s="515"/>
      <c r="AY37" s="514"/>
      <c r="AZ37" s="514"/>
      <c r="BA37" s="514"/>
      <c r="BB37" s="514"/>
      <c r="BC37" s="514"/>
      <c r="BD37" s="514"/>
      <c r="BE37" s="514"/>
      <c r="BF37" s="514"/>
      <c r="BG37" s="514"/>
      <c r="BH37" s="514"/>
      <c r="BI37" s="514"/>
      <c r="BJ37" s="514"/>
      <c r="BK37" s="514"/>
      <c r="BL37" s="514"/>
      <c r="BM37" s="514"/>
      <c r="BN37" s="514"/>
      <c r="BO37" s="514"/>
      <c r="BP37" s="514"/>
      <c r="BQ37" s="514"/>
      <c r="BR37" s="514"/>
      <c r="BS37" s="516"/>
      <c r="BT37" s="516"/>
      <c r="BU37" s="516"/>
      <c r="BV37" s="516"/>
      <c r="BW37" s="516"/>
      <c r="BX37" s="516"/>
      <c r="BY37" s="516"/>
      <c r="BZ37" s="516"/>
      <c r="CA37" s="516"/>
      <c r="CB37" s="516"/>
      <c r="CC37" s="516"/>
      <c r="CD37" s="516"/>
      <c r="CE37" s="516"/>
      <c r="CF37" s="516"/>
      <c r="CG37" s="516"/>
      <c r="CH37" s="516"/>
      <c r="CI37" s="516"/>
      <c r="CJ37" s="516"/>
      <c r="CK37" s="516"/>
      <c r="CL37" s="516"/>
      <c r="CM37" s="516"/>
      <c r="CN37" s="624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516"/>
      <c r="DC37" s="516"/>
      <c r="DD37" s="516"/>
      <c r="DE37" s="516"/>
      <c r="DF37" s="516"/>
      <c r="DG37" s="516"/>
      <c r="DH37" s="516"/>
      <c r="DI37" s="516"/>
      <c r="DJ37" s="516"/>
      <c r="DK37" s="516"/>
      <c r="DL37" s="516"/>
      <c r="DM37" s="516"/>
      <c r="DN37" s="516"/>
      <c r="DO37" s="516"/>
      <c r="DP37" s="516"/>
      <c r="DQ37" s="516"/>
      <c r="DR37" s="516"/>
      <c r="DS37" s="516"/>
      <c r="DT37" s="516"/>
      <c r="DU37" s="516"/>
      <c r="DV37" s="516"/>
      <c r="DW37" s="516"/>
      <c r="DX37" s="516"/>
      <c r="DY37" s="516"/>
      <c r="DZ37" s="516"/>
      <c r="EA37" s="516"/>
      <c r="EB37" s="516"/>
      <c r="EC37" s="516"/>
      <c r="ED37" s="516"/>
      <c r="EE37" s="516"/>
      <c r="EF37" s="516"/>
      <c r="EG37" s="516"/>
      <c r="EH37" s="516"/>
      <c r="EI37" s="516"/>
      <c r="EJ37" s="516"/>
      <c r="EK37" s="516"/>
      <c r="EL37" s="516"/>
      <c r="EM37" s="516"/>
      <c r="EN37" s="625"/>
      <c r="EO37" s="625"/>
      <c r="EP37" s="625"/>
      <c r="EQ37" s="625"/>
      <c r="ER37" s="625"/>
      <c r="ES37" s="625"/>
      <c r="ET37" s="625"/>
      <c r="EU37" s="625"/>
      <c r="EV37" s="625"/>
      <c r="EW37" s="625"/>
      <c r="EX37" s="625"/>
      <c r="EY37" s="625"/>
      <c r="EZ37" s="625"/>
      <c r="FA37" s="625"/>
      <c r="FB37" s="625"/>
      <c r="FC37" s="625"/>
      <c r="FD37" s="625"/>
      <c r="FE37" s="625"/>
      <c r="FF37" s="625"/>
      <c r="FG37" s="625"/>
      <c r="FH37" s="625"/>
      <c r="FI37" s="625"/>
      <c r="FJ37" s="625"/>
      <c r="FK37" s="626"/>
    </row>
    <row r="38" spans="69:167" s="31" customFormat="1" ht="12" customHeight="1" thickBot="1">
      <c r="BQ38" s="32" t="s">
        <v>277</v>
      </c>
      <c r="BS38" s="541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3"/>
      <c r="CN38" s="544" t="s">
        <v>36</v>
      </c>
      <c r="CO38" s="544"/>
      <c r="CP38" s="544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4"/>
      <c r="DB38" s="539"/>
      <c r="DC38" s="539"/>
      <c r="DD38" s="539"/>
      <c r="DE38" s="539"/>
      <c r="DF38" s="539"/>
      <c r="DG38" s="539"/>
      <c r="DH38" s="539"/>
      <c r="DI38" s="539"/>
      <c r="DJ38" s="539"/>
      <c r="DK38" s="539"/>
      <c r="DL38" s="539"/>
      <c r="DM38" s="539"/>
      <c r="DN38" s="539"/>
      <c r="DO38" s="539"/>
      <c r="DP38" s="539">
        <f>SUM(DP34:EM37)</f>
        <v>81505.95</v>
      </c>
      <c r="DQ38" s="539"/>
      <c r="DR38" s="539"/>
      <c r="DS38" s="539"/>
      <c r="DT38" s="539"/>
      <c r="DU38" s="539"/>
      <c r="DV38" s="539"/>
      <c r="DW38" s="539"/>
      <c r="DX38" s="539"/>
      <c r="DY38" s="539"/>
      <c r="DZ38" s="539"/>
      <c r="EA38" s="539"/>
      <c r="EB38" s="539"/>
      <c r="EC38" s="539"/>
      <c r="ED38" s="539"/>
      <c r="EE38" s="539"/>
      <c r="EF38" s="539"/>
      <c r="EG38" s="539"/>
      <c r="EH38" s="539"/>
      <c r="EI38" s="539"/>
      <c r="EJ38" s="539"/>
      <c r="EK38" s="539"/>
      <c r="EL38" s="539"/>
      <c r="EM38" s="540"/>
      <c r="EN38" s="539">
        <f>SUM(EN34:FK37)</f>
        <v>81505.95</v>
      </c>
      <c r="EO38" s="539"/>
      <c r="EP38" s="539"/>
      <c r="EQ38" s="539"/>
      <c r="ER38" s="539"/>
      <c r="ES38" s="539"/>
      <c r="ET38" s="539"/>
      <c r="EU38" s="539"/>
      <c r="EV38" s="539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39"/>
      <c r="FI38" s="539"/>
      <c r="FJ38" s="539"/>
      <c r="FK38" s="540"/>
    </row>
    <row r="39" ht="4.5" customHeight="1" thickBot="1"/>
    <row r="40" spans="150:167" s="23" customFormat="1" ht="10.5" customHeight="1">
      <c r="ET40" s="24"/>
      <c r="EU40" s="24"/>
      <c r="EX40" s="24" t="s">
        <v>278</v>
      </c>
      <c r="EZ40" s="531"/>
      <c r="FA40" s="532"/>
      <c r="FB40" s="532"/>
      <c r="FC40" s="532"/>
      <c r="FD40" s="532"/>
      <c r="FE40" s="532"/>
      <c r="FF40" s="532"/>
      <c r="FG40" s="532"/>
      <c r="FH40" s="532"/>
      <c r="FI40" s="532"/>
      <c r="FJ40" s="532"/>
      <c r="FK40" s="533"/>
    </row>
    <row r="41" spans="1:167" s="23" customFormat="1" ht="10.5" customHeight="1" thickBot="1">
      <c r="A41" s="23" t="s">
        <v>279</v>
      </c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H41" s="524" t="s">
        <v>596</v>
      </c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ET41" s="24"/>
      <c r="EU41" s="24"/>
      <c r="EW41" s="31"/>
      <c r="EX41" s="24" t="s">
        <v>280</v>
      </c>
      <c r="EZ41" s="534"/>
      <c r="FA41" s="535"/>
      <c r="FB41" s="535"/>
      <c r="FC41" s="535"/>
      <c r="FD41" s="535"/>
      <c r="FE41" s="535"/>
      <c r="FF41" s="535"/>
      <c r="FG41" s="535"/>
      <c r="FH41" s="535"/>
      <c r="FI41" s="535"/>
      <c r="FJ41" s="535"/>
      <c r="FK41" s="536"/>
    </row>
    <row r="42" spans="14:58" s="22" customFormat="1" ht="10.5" customHeight="1" thickBot="1">
      <c r="N42" s="529" t="s">
        <v>17</v>
      </c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H42" s="530" t="s">
        <v>18</v>
      </c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</row>
    <row r="43" spans="1:167" ht="10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X43" s="525" t="s">
        <v>281</v>
      </c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3"/>
    </row>
    <row r="44" spans="1:167" ht="10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X44" s="527" t="s">
        <v>282</v>
      </c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5"/>
    </row>
    <row r="45" spans="1:167" ht="10.5" customHeight="1">
      <c r="A45" s="23" t="s">
        <v>350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H45" s="524" t="s">
        <v>577</v>
      </c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X45" s="59"/>
      <c r="BY45" s="23" t="s">
        <v>283</v>
      </c>
      <c r="CL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45"/>
    </row>
    <row r="46" spans="14:167" ht="10.5" customHeight="1">
      <c r="N46" s="529" t="s">
        <v>17</v>
      </c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H46" s="530" t="s">
        <v>18</v>
      </c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X46" s="59"/>
      <c r="BY46" s="23" t="s">
        <v>284</v>
      </c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Z46" s="524"/>
      <c r="DA46" s="524"/>
      <c r="DB46" s="524"/>
      <c r="DC46" s="524"/>
      <c r="DD46" s="524"/>
      <c r="DE46" s="524"/>
      <c r="DF46" s="524"/>
      <c r="DG46" s="524"/>
      <c r="DH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C46" s="521"/>
      <c r="ED46" s="521"/>
      <c r="EE46" s="521"/>
      <c r="EF46" s="521"/>
      <c r="EG46" s="521"/>
      <c r="EH46" s="521"/>
      <c r="EI46" s="521"/>
      <c r="EJ46" s="521"/>
      <c r="EK46" s="521"/>
      <c r="EL46" s="521"/>
      <c r="FJ46" s="23"/>
      <c r="FK46" s="45"/>
    </row>
    <row r="47" spans="1:167" ht="10.5" customHeight="1">
      <c r="A47" s="23" t="s">
        <v>283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X47" s="59"/>
      <c r="CL47" s="522" t="s">
        <v>145</v>
      </c>
      <c r="CM47" s="522"/>
      <c r="CN47" s="522"/>
      <c r="CO47" s="522"/>
      <c r="CP47" s="522"/>
      <c r="CQ47" s="522"/>
      <c r="CR47" s="522"/>
      <c r="CS47" s="522"/>
      <c r="CT47" s="522"/>
      <c r="CU47" s="522"/>
      <c r="CV47" s="522"/>
      <c r="CW47" s="522"/>
      <c r="CX47" s="522"/>
      <c r="CZ47" s="522" t="s">
        <v>17</v>
      </c>
      <c r="DA47" s="522"/>
      <c r="DB47" s="522"/>
      <c r="DC47" s="522"/>
      <c r="DD47" s="522"/>
      <c r="DE47" s="522"/>
      <c r="DF47" s="522"/>
      <c r="DG47" s="522"/>
      <c r="DH47" s="522"/>
      <c r="DJ47" s="522" t="s">
        <v>18</v>
      </c>
      <c r="DK47" s="522"/>
      <c r="DL47" s="522"/>
      <c r="DM47" s="522"/>
      <c r="DN47" s="522"/>
      <c r="DO47" s="522"/>
      <c r="DP47" s="522"/>
      <c r="DQ47" s="522"/>
      <c r="DR47" s="522"/>
      <c r="DS47" s="522"/>
      <c r="DT47" s="522"/>
      <c r="DU47" s="522"/>
      <c r="DV47" s="522"/>
      <c r="DW47" s="522"/>
      <c r="DX47" s="522"/>
      <c r="DY47" s="522"/>
      <c r="DZ47" s="522"/>
      <c r="EA47" s="522"/>
      <c r="EC47" s="522" t="s">
        <v>148</v>
      </c>
      <c r="ED47" s="522"/>
      <c r="EE47" s="522"/>
      <c r="EF47" s="522"/>
      <c r="EG47" s="522"/>
      <c r="EH47" s="522"/>
      <c r="EI47" s="522"/>
      <c r="EJ47" s="522"/>
      <c r="EK47" s="522"/>
      <c r="EL47" s="522"/>
      <c r="FJ47" s="46"/>
      <c r="FK47" s="45"/>
    </row>
    <row r="48" spans="1:167" ht="10.5" customHeight="1">
      <c r="A48" s="23" t="s">
        <v>284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24" t="s">
        <v>587</v>
      </c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O48" s="524" t="s">
        <v>577</v>
      </c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H48" s="521"/>
      <c r="BI48" s="521"/>
      <c r="BJ48" s="521"/>
      <c r="BK48" s="521"/>
      <c r="BL48" s="521"/>
      <c r="BM48" s="521"/>
      <c r="BN48" s="521"/>
      <c r="BO48" s="521"/>
      <c r="BP48" s="521"/>
      <c r="BQ48" s="521"/>
      <c r="BR48" s="521"/>
      <c r="BS48" s="521"/>
      <c r="BT48" s="521"/>
      <c r="BU48" s="521"/>
      <c r="BX48" s="59"/>
      <c r="BY48" s="518" t="s">
        <v>19</v>
      </c>
      <c r="BZ48" s="518"/>
      <c r="CA48" s="521"/>
      <c r="CB48" s="521"/>
      <c r="CC48" s="521"/>
      <c r="CD48" s="521"/>
      <c r="CE48" s="521"/>
      <c r="CF48" s="517" t="s">
        <v>19</v>
      </c>
      <c r="CG48" s="517"/>
      <c r="CH48" s="521"/>
      <c r="CI48" s="521"/>
      <c r="CJ48" s="521"/>
      <c r="CK48" s="521"/>
      <c r="CL48" s="521"/>
      <c r="CM48" s="521"/>
      <c r="CN48" s="521"/>
      <c r="CO48" s="521"/>
      <c r="CP48" s="521"/>
      <c r="CQ48" s="521"/>
      <c r="CR48" s="521"/>
      <c r="CS48" s="521"/>
      <c r="CT48" s="521"/>
      <c r="CU48" s="521"/>
      <c r="CV48" s="521"/>
      <c r="CW48" s="521"/>
      <c r="CX48" s="521"/>
      <c r="CY48" s="521"/>
      <c r="CZ48" s="521"/>
      <c r="DA48" s="521"/>
      <c r="DB48" s="521"/>
      <c r="DC48" s="521"/>
      <c r="DD48" s="521"/>
      <c r="DE48" s="518">
        <v>20</v>
      </c>
      <c r="DF48" s="518"/>
      <c r="DG48" s="518"/>
      <c r="DH48" s="518"/>
      <c r="DI48" s="520"/>
      <c r="DJ48" s="520"/>
      <c r="DK48" s="520"/>
      <c r="DL48" s="517" t="s">
        <v>3</v>
      </c>
      <c r="DM48" s="517"/>
      <c r="DN48" s="517"/>
      <c r="ED48" s="23"/>
      <c r="EE48" s="23"/>
      <c r="EF48" s="23"/>
      <c r="EG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45"/>
    </row>
    <row r="49" spans="14:167" s="22" customFormat="1" ht="9.75" customHeight="1" thickBot="1">
      <c r="N49" s="522" t="s">
        <v>145</v>
      </c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D49" s="522" t="s">
        <v>17</v>
      </c>
      <c r="AE49" s="522"/>
      <c r="AF49" s="522"/>
      <c r="AG49" s="522"/>
      <c r="AH49" s="522"/>
      <c r="AI49" s="522"/>
      <c r="AJ49" s="522"/>
      <c r="AK49" s="522"/>
      <c r="AL49" s="522"/>
      <c r="AM49" s="522"/>
      <c r="AO49" s="522" t="s">
        <v>18</v>
      </c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522"/>
      <c r="BC49" s="522"/>
      <c r="BD49" s="522"/>
      <c r="BE49" s="522"/>
      <c r="BF49" s="522"/>
      <c r="BH49" s="523" t="s">
        <v>148</v>
      </c>
      <c r="BI49" s="523"/>
      <c r="BJ49" s="523"/>
      <c r="BK49" s="523"/>
      <c r="BL49" s="523"/>
      <c r="BM49" s="523"/>
      <c r="BN49" s="523"/>
      <c r="BO49" s="523"/>
      <c r="BP49" s="523"/>
      <c r="BQ49" s="523"/>
      <c r="BR49" s="523"/>
      <c r="BS49" s="523"/>
      <c r="BT49" s="523"/>
      <c r="BU49" s="523"/>
      <c r="BX49" s="47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9"/>
    </row>
    <row r="50" spans="1:42" s="23" customFormat="1" ht="10.5" customHeight="1">
      <c r="A50" s="518" t="s">
        <v>19</v>
      </c>
      <c r="B50" s="518"/>
      <c r="C50" s="519" t="str">
        <f>AR12</f>
        <v>13</v>
      </c>
      <c r="D50" s="519"/>
      <c r="E50" s="519"/>
      <c r="F50" s="519"/>
      <c r="G50" s="519"/>
      <c r="H50" s="517" t="s">
        <v>19</v>
      </c>
      <c r="I50" s="517"/>
      <c r="J50" s="519" t="str">
        <f>AY12</f>
        <v>января</v>
      </c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8">
        <v>20</v>
      </c>
      <c r="AH50" s="518"/>
      <c r="AI50" s="518"/>
      <c r="AJ50" s="518"/>
      <c r="AK50" s="520" t="s">
        <v>561</v>
      </c>
      <c r="AL50" s="520"/>
      <c r="AM50" s="520"/>
      <c r="AN50" s="517" t="s">
        <v>3</v>
      </c>
      <c r="AO50" s="517"/>
      <c r="AP50" s="517"/>
    </row>
    <row r="51" s="23" customFormat="1" ht="3" customHeight="1"/>
  </sheetData>
  <sheetProtection/>
  <mergeCells count="152">
    <mergeCell ref="EN36:FK36"/>
    <mergeCell ref="EN35:FK35"/>
    <mergeCell ref="A36:AD36"/>
    <mergeCell ref="AE36:AN36"/>
    <mergeCell ref="AO36:AX36"/>
    <mergeCell ref="AY36:BH36"/>
    <mergeCell ref="BI36:BR36"/>
    <mergeCell ref="BS36:CM36"/>
    <mergeCell ref="CN36:DA36"/>
    <mergeCell ref="DB36:DO36"/>
    <mergeCell ref="DP36:EM36"/>
    <mergeCell ref="A35:AD35"/>
    <mergeCell ref="AE35:AN35"/>
    <mergeCell ref="AO35:AX35"/>
    <mergeCell ref="AY35:BH35"/>
    <mergeCell ref="BI35:BR35"/>
    <mergeCell ref="BS35:CM35"/>
    <mergeCell ref="DB34:DO34"/>
    <mergeCell ref="DP34:EM34"/>
    <mergeCell ref="EN34:FK34"/>
    <mergeCell ref="CN37:DA37"/>
    <mergeCell ref="DB37:DO37"/>
    <mergeCell ref="DP37:EM37"/>
    <mergeCell ref="EN37:FK37"/>
    <mergeCell ref="CN35:DA35"/>
    <mergeCell ref="DB35:DO35"/>
    <mergeCell ref="DP35:EM35"/>
    <mergeCell ref="A34:AD34"/>
    <mergeCell ref="AE34:AN34"/>
    <mergeCell ref="AO34:AX34"/>
    <mergeCell ref="AY34:BH34"/>
    <mergeCell ref="BI34:BR34"/>
    <mergeCell ref="BS34:CM34"/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DP38:EM38"/>
    <mergeCell ref="BS38:CM38"/>
    <mergeCell ref="CN38:DA38"/>
    <mergeCell ref="DB38:DO38"/>
    <mergeCell ref="EN38:FK38"/>
    <mergeCell ref="CN34:DA34"/>
    <mergeCell ref="EZ40:FK40"/>
    <mergeCell ref="N41:AF41"/>
    <mergeCell ref="AH41:BF41"/>
    <mergeCell ref="EZ41:FK41"/>
    <mergeCell ref="N42:AF42"/>
    <mergeCell ref="AH42:BF42"/>
    <mergeCell ref="BX43:EL43"/>
    <mergeCell ref="BX44:EL44"/>
    <mergeCell ref="N45:AF45"/>
    <mergeCell ref="AH45:BF45"/>
    <mergeCell ref="N46:AF46"/>
    <mergeCell ref="AH46:BF46"/>
    <mergeCell ref="CL46:CX46"/>
    <mergeCell ref="CZ46:DH46"/>
    <mergeCell ref="DJ46:EA46"/>
    <mergeCell ref="EC46:EL46"/>
    <mergeCell ref="CL47:CX47"/>
    <mergeCell ref="CZ47:DH47"/>
    <mergeCell ref="DJ47:EA47"/>
    <mergeCell ref="EC47:EL47"/>
    <mergeCell ref="N48:AB48"/>
    <mergeCell ref="AD48:AM48"/>
    <mergeCell ref="AO48:BF48"/>
    <mergeCell ref="BH48:BU48"/>
    <mergeCell ref="BY48:BZ48"/>
    <mergeCell ref="CA48:CE48"/>
    <mergeCell ref="CF48:CG48"/>
    <mergeCell ref="CH48:DD48"/>
    <mergeCell ref="DE48:DH48"/>
    <mergeCell ref="DI48:DK48"/>
    <mergeCell ref="DL48:DN48"/>
    <mergeCell ref="N49:AB49"/>
    <mergeCell ref="AD49:AM49"/>
    <mergeCell ref="AO49:BF49"/>
    <mergeCell ref="BH49:BU49"/>
    <mergeCell ref="AN50:AP50"/>
    <mergeCell ref="A50:B50"/>
    <mergeCell ref="C50:G50"/>
    <mergeCell ref="H50:I50"/>
    <mergeCell ref="J50:AF50"/>
    <mergeCell ref="AG50:AJ50"/>
    <mergeCell ref="AK50:AM50"/>
    <mergeCell ref="A37:AD37"/>
    <mergeCell ref="AE37:AN37"/>
    <mergeCell ref="AO37:AX37"/>
    <mergeCell ref="AY37:BH37"/>
    <mergeCell ref="BI37:BR37"/>
    <mergeCell ref="BS37:CM37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90" zoomScaleNormal="90" zoomScalePageLayoutView="0" workbookViewId="0" topLeftCell="B1">
      <selection activeCell="L36" sqref="L36:L37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1" width="10.875" style="79" bestFit="1" customWidth="1"/>
    <col min="12" max="12" width="22.875" style="79" customWidth="1"/>
    <col min="13" max="13" width="23.625" style="79" customWidth="1"/>
    <col min="14" max="16384" width="8.875" style="79" customWidth="1"/>
  </cols>
  <sheetData>
    <row r="1" ht="12.75">
      <c r="J1" s="125" t="s">
        <v>242</v>
      </c>
    </row>
    <row r="2" ht="12.75">
      <c r="J2" s="125" t="s">
        <v>243</v>
      </c>
    </row>
    <row r="3" spans="2:10" s="60" customFormat="1" ht="18">
      <c r="B3" s="675" t="s">
        <v>287</v>
      </c>
      <c r="C3" s="675"/>
      <c r="D3" s="675"/>
      <c r="E3" s="675"/>
      <c r="F3" s="675"/>
      <c r="G3" s="675"/>
      <c r="H3" s="675"/>
      <c r="I3" s="675"/>
      <c r="J3" s="675"/>
    </row>
    <row r="4" spans="2:10" s="60" customFormat="1" ht="18">
      <c r="B4" s="126"/>
      <c r="C4" s="126"/>
      <c r="D4" s="126"/>
      <c r="E4" s="126"/>
      <c r="F4" s="126"/>
      <c r="G4" s="126"/>
      <c r="H4" s="126"/>
      <c r="I4" s="126"/>
      <c r="J4" s="126"/>
    </row>
    <row r="5" spans="2:10" s="61" customFormat="1" ht="41.25" customHeight="1">
      <c r="B5" s="60" t="s">
        <v>288</v>
      </c>
      <c r="E5" s="676" t="s">
        <v>168</v>
      </c>
      <c r="F5" s="676"/>
      <c r="G5" s="676"/>
      <c r="H5" s="676"/>
      <c r="I5" s="676"/>
      <c r="J5" s="676"/>
    </row>
    <row r="6" spans="2:10" s="61" customFormat="1" ht="18">
      <c r="B6" s="60"/>
      <c r="E6" s="127"/>
      <c r="F6" s="127"/>
      <c r="G6" s="127"/>
      <c r="H6" s="127"/>
      <c r="I6" s="127"/>
      <c r="J6" s="127"/>
    </row>
    <row r="7" spans="2:10" s="60" customFormat="1" ht="18">
      <c r="B7" s="60" t="s">
        <v>289</v>
      </c>
      <c r="D7" s="677" t="s">
        <v>597</v>
      </c>
      <c r="E7" s="677"/>
      <c r="F7" s="677"/>
      <c r="G7" s="677"/>
      <c r="H7" s="677"/>
      <c r="I7" s="677"/>
      <c r="J7" s="677"/>
    </row>
    <row r="8" s="61" customFormat="1" ht="15">
      <c r="F8" s="62"/>
    </row>
    <row r="9" spans="2:6" s="61" customFormat="1" ht="15">
      <c r="B9" s="94" t="s">
        <v>463</v>
      </c>
      <c r="F9" s="62"/>
    </row>
    <row r="10" spans="2:10" s="61" customFormat="1" ht="45" customHeight="1">
      <c r="B10" s="135" t="s">
        <v>292</v>
      </c>
      <c r="C10" s="135" t="s">
        <v>464</v>
      </c>
      <c r="D10" s="135" t="s">
        <v>465</v>
      </c>
      <c r="E10" s="638" t="s">
        <v>466</v>
      </c>
      <c r="F10" s="638"/>
      <c r="G10" s="638"/>
      <c r="H10" s="638" t="s">
        <v>461</v>
      </c>
      <c r="I10" s="638"/>
      <c r="J10" s="638"/>
    </row>
    <row r="11" spans="2:10" s="61" customFormat="1" ht="15">
      <c r="B11" s="130">
        <v>1</v>
      </c>
      <c r="C11" s="130"/>
      <c r="D11" s="129"/>
      <c r="E11" s="639"/>
      <c r="F11" s="639"/>
      <c r="G11" s="639"/>
      <c r="H11" s="640"/>
      <c r="I11" s="640"/>
      <c r="J11" s="640"/>
    </row>
    <row r="12" spans="2:10" s="94" customFormat="1" ht="15">
      <c r="B12" s="132"/>
      <c r="C12" s="132" t="s">
        <v>178</v>
      </c>
      <c r="D12" s="133"/>
      <c r="E12" s="643"/>
      <c r="F12" s="643"/>
      <c r="G12" s="643"/>
      <c r="H12" s="644">
        <f>J69</f>
        <v>8238024.004480001</v>
      </c>
      <c r="I12" s="644"/>
      <c r="J12" s="644"/>
    </row>
    <row r="13" spans="2:10" s="94" customFormat="1" ht="15">
      <c r="B13" s="136" t="s">
        <v>462</v>
      </c>
      <c r="C13" s="136"/>
      <c r="D13" s="136"/>
      <c r="E13" s="136"/>
      <c r="F13" s="137"/>
      <c r="G13" s="136"/>
      <c r="H13" s="136"/>
      <c r="I13" s="136"/>
      <c r="J13" s="136"/>
    </row>
    <row r="14" spans="1:10" s="61" customFormat="1" ht="15.75">
      <c r="A14" s="648" t="s">
        <v>290</v>
      </c>
      <c r="B14" s="678"/>
      <c r="C14" s="678"/>
      <c r="D14" s="678"/>
      <c r="E14" s="678"/>
      <c r="F14" s="678"/>
      <c r="G14" s="678"/>
      <c r="H14" s="678"/>
      <c r="I14" s="678"/>
      <c r="J14" s="678"/>
    </row>
    <row r="15" spans="1:10" s="64" customFormat="1" ht="13.5">
      <c r="A15" s="63" t="s">
        <v>291</v>
      </c>
      <c r="B15" s="679" t="s">
        <v>292</v>
      </c>
      <c r="C15" s="679" t="s">
        <v>293</v>
      </c>
      <c r="D15" s="679" t="s">
        <v>294</v>
      </c>
      <c r="E15" s="650" t="s">
        <v>295</v>
      </c>
      <c r="F15" s="682"/>
      <c r="G15" s="682"/>
      <c r="H15" s="683"/>
      <c r="I15" s="679" t="s">
        <v>296</v>
      </c>
      <c r="J15" s="679" t="s">
        <v>297</v>
      </c>
    </row>
    <row r="16" spans="1:10" s="64" customFormat="1" ht="13.5">
      <c r="A16" s="63"/>
      <c r="B16" s="680"/>
      <c r="C16" s="680"/>
      <c r="D16" s="680"/>
      <c r="E16" s="669" t="s">
        <v>277</v>
      </c>
      <c r="F16" s="671" t="s">
        <v>41</v>
      </c>
      <c r="G16" s="672"/>
      <c r="H16" s="673"/>
      <c r="I16" s="684"/>
      <c r="J16" s="684"/>
    </row>
    <row r="17" spans="1:10" s="64" customFormat="1" ht="41.25">
      <c r="A17" s="63"/>
      <c r="B17" s="681"/>
      <c r="C17" s="681"/>
      <c r="D17" s="681"/>
      <c r="E17" s="670"/>
      <c r="F17" s="63" t="s">
        <v>298</v>
      </c>
      <c r="G17" s="63" t="s">
        <v>299</v>
      </c>
      <c r="H17" s="63" t="s">
        <v>300</v>
      </c>
      <c r="I17" s="685"/>
      <c r="J17" s="685"/>
    </row>
    <row r="18" spans="1:10" s="61" customFormat="1" ht="15">
      <c r="A18" s="65">
        <v>1</v>
      </c>
      <c r="B18" s="65"/>
      <c r="C18" s="65">
        <v>1</v>
      </c>
      <c r="D18" s="65">
        <v>2</v>
      </c>
      <c r="E18" s="65">
        <v>3</v>
      </c>
      <c r="F18" s="65">
        <v>4</v>
      </c>
      <c r="G18" s="65">
        <v>5</v>
      </c>
      <c r="H18" s="65">
        <v>6</v>
      </c>
      <c r="I18" s="65">
        <v>7</v>
      </c>
      <c r="J18" s="65" t="s">
        <v>301</v>
      </c>
    </row>
    <row r="19" spans="1:10" s="61" customFormat="1" ht="30.75" outlineLevel="1">
      <c r="A19" s="66"/>
      <c r="B19" s="67">
        <v>1</v>
      </c>
      <c r="C19" s="66" t="s">
        <v>302</v>
      </c>
      <c r="D19" s="166">
        <v>2.5</v>
      </c>
      <c r="E19" s="69">
        <f>F19+G19+H19</f>
        <v>33253</v>
      </c>
      <c r="F19" s="70">
        <v>31253</v>
      </c>
      <c r="G19" s="71"/>
      <c r="H19" s="72">
        <v>2000</v>
      </c>
      <c r="I19" s="73">
        <v>12</v>
      </c>
      <c r="J19" s="74">
        <f>D19*E19*I19+1.16</f>
        <v>997591.16</v>
      </c>
    </row>
    <row r="20" spans="1:10" s="61" customFormat="1" ht="15" outlineLevel="1">
      <c r="A20" s="66"/>
      <c r="B20" s="67">
        <v>2</v>
      </c>
      <c r="C20" s="75" t="s">
        <v>303</v>
      </c>
      <c r="D20" s="166">
        <v>7.5</v>
      </c>
      <c r="E20" s="69">
        <f>F20+G20+H20</f>
        <v>11360</v>
      </c>
      <c r="F20" s="70">
        <f>5850*1.6</f>
        <v>9360</v>
      </c>
      <c r="G20" s="71"/>
      <c r="H20" s="72">
        <v>2000</v>
      </c>
      <c r="I20" s="73">
        <v>12</v>
      </c>
      <c r="J20" s="74">
        <f>D20*E20*I20</f>
        <v>1022400</v>
      </c>
    </row>
    <row r="21" spans="1:10" s="61" customFormat="1" ht="15" outlineLevel="1">
      <c r="A21" s="66"/>
      <c r="B21" s="67">
        <v>3</v>
      </c>
      <c r="C21" s="75" t="s">
        <v>304</v>
      </c>
      <c r="D21" s="166">
        <v>11</v>
      </c>
      <c r="E21" s="69">
        <f>F21+G21+H21</f>
        <v>19874.11</v>
      </c>
      <c r="F21" s="70">
        <f>9048*1.6</f>
        <v>14476.800000000001</v>
      </c>
      <c r="G21" s="164">
        <v>1256.39</v>
      </c>
      <c r="H21" s="72">
        <v>4140.92</v>
      </c>
      <c r="I21" s="73">
        <v>12</v>
      </c>
      <c r="J21" s="74">
        <f>D21*E21*I21</f>
        <v>2623382.5200000005</v>
      </c>
    </row>
    <row r="22" spans="1:10" s="61" customFormat="1" ht="15" outlineLevel="1">
      <c r="A22" s="66"/>
      <c r="B22" s="67">
        <v>4</v>
      </c>
      <c r="C22" s="75" t="s">
        <v>305</v>
      </c>
      <c r="D22" s="166">
        <v>1.5</v>
      </c>
      <c r="E22" s="69">
        <f>F22+G22+H22</f>
        <v>11416.23</v>
      </c>
      <c r="F22" s="70">
        <f>6000*1.6</f>
        <v>9600</v>
      </c>
      <c r="G22" s="164">
        <v>816.23</v>
      </c>
      <c r="H22" s="72">
        <v>1000</v>
      </c>
      <c r="I22" s="73">
        <v>12</v>
      </c>
      <c r="J22" s="74">
        <f>D22*E22*I22</f>
        <v>205492.14</v>
      </c>
    </row>
    <row r="23" spans="1:12" s="61" customFormat="1" ht="15" outlineLevel="1">
      <c r="A23" s="66"/>
      <c r="B23" s="67">
        <v>5</v>
      </c>
      <c r="C23" s="75" t="s">
        <v>306</v>
      </c>
      <c r="D23" s="166">
        <v>7.5</v>
      </c>
      <c r="E23" s="69">
        <f>F23+G23+H23</f>
        <v>12524.048</v>
      </c>
      <c r="F23" s="70">
        <f>5800*1.6</f>
        <v>9280</v>
      </c>
      <c r="G23" s="164">
        <f>1402.53*1.6</f>
        <v>2244.0480000000002</v>
      </c>
      <c r="H23" s="72">
        <v>1000</v>
      </c>
      <c r="I23" s="73">
        <v>12</v>
      </c>
      <c r="J23" s="74">
        <f>D23*E23*I23</f>
        <v>1127164.32</v>
      </c>
      <c r="L23" s="167"/>
    </row>
    <row r="24" spans="1:13" s="61" customFormat="1" ht="15.75" outlineLevel="1">
      <c r="A24" s="656" t="s">
        <v>307</v>
      </c>
      <c r="B24" s="636"/>
      <c r="C24" s="636"/>
      <c r="D24" s="636"/>
      <c r="E24" s="636"/>
      <c r="F24" s="636"/>
      <c r="G24" s="636"/>
      <c r="H24" s="636"/>
      <c r="I24" s="637"/>
      <c r="J24" s="76">
        <f>SUM(J19:J23)-1488.71+144542.55+113607.26</f>
        <v>6232691.24</v>
      </c>
      <c r="K24" s="167"/>
      <c r="L24" s="167"/>
      <c r="M24" s="167"/>
    </row>
    <row r="25" spans="1:12" s="61" customFormat="1" ht="33" customHeight="1">
      <c r="A25" s="647" t="s">
        <v>489</v>
      </c>
      <c r="B25" s="648"/>
      <c r="C25" s="648"/>
      <c r="D25" s="648"/>
      <c r="E25" s="648"/>
      <c r="F25" s="648"/>
      <c r="G25" s="648"/>
      <c r="H25" s="648"/>
      <c r="I25" s="648"/>
      <c r="J25" s="648"/>
      <c r="L25" s="167"/>
    </row>
    <row r="26" spans="1:10" ht="54.75">
      <c r="A26" s="77"/>
      <c r="B26" s="85" t="s">
        <v>292</v>
      </c>
      <c r="C26" s="650" t="s">
        <v>308</v>
      </c>
      <c r="D26" s="674"/>
      <c r="E26" s="674"/>
      <c r="F26" s="651"/>
      <c r="G26" s="86" t="s">
        <v>309</v>
      </c>
      <c r="H26" s="650" t="s">
        <v>310</v>
      </c>
      <c r="I26" s="651"/>
      <c r="J26" s="63" t="s">
        <v>311</v>
      </c>
    </row>
    <row r="27" spans="1:10" ht="12.75">
      <c r="A27" s="87"/>
      <c r="B27" s="88">
        <v>1</v>
      </c>
      <c r="C27" s="645">
        <v>2</v>
      </c>
      <c r="D27" s="668"/>
      <c r="E27" s="668"/>
      <c r="F27" s="646"/>
      <c r="G27" s="89">
        <v>3</v>
      </c>
      <c r="H27" s="645">
        <v>4</v>
      </c>
      <c r="I27" s="646"/>
      <c r="J27" s="80" t="s">
        <v>312</v>
      </c>
    </row>
    <row r="28" spans="1:12" s="94" customFormat="1" ht="15" outlineLevel="1">
      <c r="A28" s="90"/>
      <c r="B28" s="91">
        <v>1</v>
      </c>
      <c r="C28" s="658" t="s">
        <v>313</v>
      </c>
      <c r="D28" s="659"/>
      <c r="E28" s="659"/>
      <c r="F28" s="660"/>
      <c r="G28" s="92" t="s">
        <v>314</v>
      </c>
      <c r="H28" s="666" t="s">
        <v>314</v>
      </c>
      <c r="I28" s="667"/>
      <c r="J28" s="93">
        <f>J29</f>
        <v>1380252.0828</v>
      </c>
      <c r="L28" s="233"/>
    </row>
    <row r="29" spans="1:10" s="61" customFormat="1" ht="30" customHeight="1" outlineLevel="1">
      <c r="A29" s="66"/>
      <c r="B29" s="67" t="s">
        <v>315</v>
      </c>
      <c r="C29" s="652" t="s">
        <v>316</v>
      </c>
      <c r="D29" s="663"/>
      <c r="E29" s="663"/>
      <c r="F29" s="653"/>
      <c r="G29" s="95">
        <f>J24</f>
        <v>6232691.24</v>
      </c>
      <c r="H29" s="664">
        <v>22</v>
      </c>
      <c r="I29" s="665"/>
      <c r="J29" s="74">
        <f>G29*H29%+9060.01</f>
        <v>1380252.0828</v>
      </c>
    </row>
    <row r="30" spans="1:10" s="61" customFormat="1" ht="15" outlineLevel="1">
      <c r="A30" s="66"/>
      <c r="B30" s="67" t="s">
        <v>317</v>
      </c>
      <c r="C30" s="652" t="s">
        <v>318</v>
      </c>
      <c r="D30" s="663"/>
      <c r="E30" s="663"/>
      <c r="F30" s="653"/>
      <c r="G30" s="95"/>
      <c r="H30" s="664">
        <v>10</v>
      </c>
      <c r="I30" s="665"/>
      <c r="J30" s="74">
        <v>0</v>
      </c>
    </row>
    <row r="31" spans="1:10" s="94" customFormat="1" ht="15" outlineLevel="1">
      <c r="A31" s="90"/>
      <c r="B31" s="91">
        <v>2</v>
      </c>
      <c r="C31" s="658" t="s">
        <v>319</v>
      </c>
      <c r="D31" s="659"/>
      <c r="E31" s="659"/>
      <c r="F31" s="660"/>
      <c r="G31" s="92" t="s">
        <v>314</v>
      </c>
      <c r="H31" s="666" t="s">
        <v>314</v>
      </c>
      <c r="I31" s="667"/>
      <c r="J31" s="93">
        <v>174815.71026</v>
      </c>
    </row>
    <row r="32" spans="1:12" s="61" customFormat="1" ht="48" customHeight="1" outlineLevel="1">
      <c r="A32" s="66"/>
      <c r="B32" s="67" t="s">
        <v>320</v>
      </c>
      <c r="C32" s="652" t="s">
        <v>321</v>
      </c>
      <c r="D32" s="663"/>
      <c r="E32" s="663"/>
      <c r="F32" s="653"/>
      <c r="G32" s="95">
        <f>J24</f>
        <v>6232691.24</v>
      </c>
      <c r="H32" s="664">
        <v>2.9</v>
      </c>
      <c r="I32" s="665"/>
      <c r="J32" s="74">
        <f>G32*H32%</f>
        <v>180748.04596</v>
      </c>
      <c r="L32" s="167"/>
    </row>
    <row r="33" spans="1:12" s="61" customFormat="1" ht="15" outlineLevel="1">
      <c r="A33" s="66"/>
      <c r="B33" s="67" t="s">
        <v>322</v>
      </c>
      <c r="C33" s="652" t="s">
        <v>323</v>
      </c>
      <c r="D33" s="663"/>
      <c r="E33" s="663"/>
      <c r="F33" s="653"/>
      <c r="G33" s="95"/>
      <c r="H33" s="664">
        <v>0</v>
      </c>
      <c r="I33" s="665"/>
      <c r="J33" s="74">
        <v>0</v>
      </c>
      <c r="L33" s="167"/>
    </row>
    <row r="34" spans="1:10" s="61" customFormat="1" ht="15" outlineLevel="1">
      <c r="A34" s="66"/>
      <c r="B34" s="67" t="s">
        <v>324</v>
      </c>
      <c r="C34" s="652" t="s">
        <v>325</v>
      </c>
      <c r="D34" s="663"/>
      <c r="E34" s="663"/>
      <c r="F34" s="653"/>
      <c r="G34" s="95">
        <f>J24</f>
        <v>6232691.24</v>
      </c>
      <c r="H34" s="664">
        <v>0.2</v>
      </c>
      <c r="I34" s="665"/>
      <c r="J34" s="74">
        <f>G34*H34%</f>
        <v>12465.38248</v>
      </c>
    </row>
    <row r="35" spans="1:12" s="61" customFormat="1" ht="15" outlineLevel="1">
      <c r="A35" s="66"/>
      <c r="B35" s="67" t="s">
        <v>326</v>
      </c>
      <c r="C35" s="652" t="s">
        <v>327</v>
      </c>
      <c r="D35" s="663"/>
      <c r="E35" s="663"/>
      <c r="F35" s="653"/>
      <c r="G35" s="95"/>
      <c r="H35" s="664"/>
      <c r="I35" s="665"/>
      <c r="J35" s="74">
        <v>0</v>
      </c>
      <c r="L35" s="167"/>
    </row>
    <row r="36" spans="1:12" s="94" customFormat="1" ht="30" customHeight="1" outlineLevel="1">
      <c r="A36" s="90"/>
      <c r="B36" s="91">
        <v>3</v>
      </c>
      <c r="C36" s="658" t="s">
        <v>328</v>
      </c>
      <c r="D36" s="659"/>
      <c r="E36" s="659"/>
      <c r="F36" s="660"/>
      <c r="G36" s="95">
        <f>J24</f>
        <v>6232691.24</v>
      </c>
      <c r="H36" s="661">
        <v>5.1</v>
      </c>
      <c r="I36" s="662"/>
      <c r="J36" s="93">
        <f>G36*5.1%</f>
        <v>317867.25324</v>
      </c>
      <c r="L36" s="233"/>
    </row>
    <row r="37" spans="1:13" s="61" customFormat="1" ht="15.75" outlineLevel="1">
      <c r="A37" s="656" t="s">
        <v>307</v>
      </c>
      <c r="B37" s="636"/>
      <c r="C37" s="636"/>
      <c r="D37" s="636"/>
      <c r="E37" s="636"/>
      <c r="F37" s="636"/>
      <c r="G37" s="636"/>
      <c r="H37" s="636"/>
      <c r="I37" s="637"/>
      <c r="J37" s="76">
        <f>J29+J32+J34+J36</f>
        <v>1891332.76448</v>
      </c>
      <c r="K37" s="167"/>
      <c r="M37" s="167"/>
    </row>
    <row r="38" spans="1:10" s="61" customFormat="1" ht="24" customHeight="1" hidden="1">
      <c r="A38" s="647" t="s">
        <v>329</v>
      </c>
      <c r="B38" s="648"/>
      <c r="C38" s="648"/>
      <c r="D38" s="648"/>
      <c r="E38" s="648"/>
      <c r="F38" s="648"/>
      <c r="G38" s="648"/>
      <c r="H38" s="648"/>
      <c r="I38" s="648"/>
      <c r="J38" s="648"/>
    </row>
    <row r="39" spans="1:10" ht="27" hidden="1">
      <c r="A39" s="77"/>
      <c r="B39" s="96" t="s">
        <v>292</v>
      </c>
      <c r="C39" s="63" t="s">
        <v>330</v>
      </c>
      <c r="D39" s="657" t="s">
        <v>331</v>
      </c>
      <c r="E39" s="657"/>
      <c r="F39" s="63" t="s">
        <v>332</v>
      </c>
      <c r="G39" s="63" t="s">
        <v>333</v>
      </c>
      <c r="H39" s="657" t="s">
        <v>334</v>
      </c>
      <c r="I39" s="657"/>
      <c r="J39" s="63" t="s">
        <v>335</v>
      </c>
    </row>
    <row r="40" spans="1:10" s="98" customFormat="1" ht="12.75" hidden="1">
      <c r="A40" s="97"/>
      <c r="B40" s="80">
        <v>1</v>
      </c>
      <c r="C40" s="80">
        <v>2</v>
      </c>
      <c r="D40" s="645">
        <v>3</v>
      </c>
      <c r="E40" s="646"/>
      <c r="F40" s="80">
        <v>4</v>
      </c>
      <c r="G40" s="80">
        <v>5</v>
      </c>
      <c r="H40" s="645">
        <v>6</v>
      </c>
      <c r="I40" s="646"/>
      <c r="J40" s="80" t="s">
        <v>336</v>
      </c>
    </row>
    <row r="41" spans="1:10" s="61" customFormat="1" ht="15" hidden="1" outlineLevel="1">
      <c r="A41" s="66"/>
      <c r="B41" s="67">
        <v>1</v>
      </c>
      <c r="C41" s="66" t="s">
        <v>337</v>
      </c>
      <c r="D41" s="75" t="s">
        <v>338</v>
      </c>
      <c r="E41" s="99"/>
      <c r="F41" s="81"/>
      <c r="G41" s="100"/>
      <c r="H41" s="630">
        <v>12</v>
      </c>
      <c r="I41" s="631"/>
      <c r="J41" s="74"/>
    </row>
    <row r="42" spans="1:10" s="61" customFormat="1" ht="15.75" hidden="1" outlineLevel="1">
      <c r="A42" s="656" t="s">
        <v>307</v>
      </c>
      <c r="B42" s="636"/>
      <c r="C42" s="636"/>
      <c r="D42" s="636"/>
      <c r="E42" s="636"/>
      <c r="F42" s="636"/>
      <c r="G42" s="636"/>
      <c r="H42" s="636"/>
      <c r="I42" s="637"/>
      <c r="J42" s="102">
        <f>SUM(J41:J41)</f>
        <v>0</v>
      </c>
    </row>
    <row r="43" spans="1:10" s="61" customFormat="1" ht="24" customHeight="1" collapsed="1">
      <c r="A43" s="647" t="s">
        <v>490</v>
      </c>
      <c r="B43" s="648"/>
      <c r="C43" s="648"/>
      <c r="D43" s="648"/>
      <c r="E43" s="648"/>
      <c r="F43" s="648"/>
      <c r="G43" s="648"/>
      <c r="H43" s="648"/>
      <c r="I43" s="648"/>
      <c r="J43" s="648"/>
    </row>
    <row r="44" spans="1:10" ht="27">
      <c r="A44" s="77"/>
      <c r="B44" s="96" t="s">
        <v>292</v>
      </c>
      <c r="C44" s="63" t="s">
        <v>330</v>
      </c>
      <c r="D44" s="657" t="s">
        <v>331</v>
      </c>
      <c r="E44" s="657"/>
      <c r="F44" s="63" t="s">
        <v>332</v>
      </c>
      <c r="G44" s="63" t="s">
        <v>333</v>
      </c>
      <c r="H44" s="657" t="s">
        <v>334</v>
      </c>
      <c r="I44" s="657"/>
      <c r="J44" s="63" t="s">
        <v>335</v>
      </c>
    </row>
    <row r="45" spans="1:10" s="98" customFormat="1" ht="12.75">
      <c r="A45" s="97"/>
      <c r="B45" s="80">
        <v>1</v>
      </c>
      <c r="C45" s="80">
        <v>2</v>
      </c>
      <c r="D45" s="645">
        <v>3</v>
      </c>
      <c r="E45" s="646"/>
      <c r="F45" s="80">
        <v>4</v>
      </c>
      <c r="G45" s="80">
        <v>5</v>
      </c>
      <c r="H45" s="645">
        <v>6</v>
      </c>
      <c r="I45" s="646"/>
      <c r="J45" s="80" t="s">
        <v>336</v>
      </c>
    </row>
    <row r="46" spans="1:10" s="61" customFormat="1" ht="30.75" outlineLevel="2">
      <c r="A46" s="66"/>
      <c r="B46" s="67">
        <v>1</v>
      </c>
      <c r="C46" s="66" t="s">
        <v>600</v>
      </c>
      <c r="D46" s="652" t="s">
        <v>339</v>
      </c>
      <c r="E46" s="653"/>
      <c r="F46" s="70"/>
      <c r="G46" s="100"/>
      <c r="H46" s="654">
        <v>1</v>
      </c>
      <c r="I46" s="655"/>
      <c r="J46" s="74">
        <v>30000</v>
      </c>
    </row>
    <row r="47" spans="1:10" s="61" customFormat="1" ht="15" customHeight="1" hidden="1" outlineLevel="2">
      <c r="A47" s="66"/>
      <c r="B47" s="67">
        <v>2</v>
      </c>
      <c r="C47" s="66"/>
      <c r="D47" s="652" t="s">
        <v>339</v>
      </c>
      <c r="E47" s="653"/>
      <c r="F47" s="70"/>
      <c r="G47" s="100"/>
      <c r="H47" s="654">
        <v>1</v>
      </c>
      <c r="I47" s="655"/>
      <c r="J47" s="74">
        <f>F47*G47*H47</f>
        <v>0</v>
      </c>
    </row>
    <row r="48" spans="1:10" s="61" customFormat="1" ht="15" hidden="1" outlineLevel="2">
      <c r="A48" s="66"/>
      <c r="B48" s="67"/>
      <c r="C48" s="66"/>
      <c r="D48" s="652"/>
      <c r="E48" s="653"/>
      <c r="F48" s="70"/>
      <c r="G48" s="100"/>
      <c r="H48" s="654"/>
      <c r="I48" s="655"/>
      <c r="J48" s="74">
        <f>F48*G48*H48</f>
        <v>0</v>
      </c>
    </row>
    <row r="49" spans="1:10" s="61" customFormat="1" ht="15.75" outlineLevel="1" collapsed="1">
      <c r="A49" s="656" t="s">
        <v>307</v>
      </c>
      <c r="B49" s="636"/>
      <c r="C49" s="636"/>
      <c r="D49" s="636"/>
      <c r="E49" s="636"/>
      <c r="F49" s="636"/>
      <c r="G49" s="636"/>
      <c r="H49" s="636"/>
      <c r="I49" s="637"/>
      <c r="J49" s="102">
        <f>SUM(J46:J48)</f>
        <v>30000</v>
      </c>
    </row>
    <row r="50" spans="1:10" s="61" customFormat="1" ht="22.5" customHeight="1">
      <c r="A50" s="647" t="s">
        <v>491</v>
      </c>
      <c r="B50" s="648"/>
      <c r="C50" s="648"/>
      <c r="D50" s="648"/>
      <c r="E50" s="648"/>
      <c r="F50" s="648"/>
      <c r="G50" s="648"/>
      <c r="H50" s="648"/>
      <c r="I50" s="648"/>
      <c r="J50" s="649"/>
    </row>
    <row r="51" spans="1:10" ht="26.25">
      <c r="A51" s="77"/>
      <c r="B51" s="78" t="s">
        <v>292</v>
      </c>
      <c r="C51" s="63" t="s">
        <v>330</v>
      </c>
      <c r="D51" s="650" t="s">
        <v>331</v>
      </c>
      <c r="E51" s="651"/>
      <c r="F51" s="650" t="s">
        <v>332</v>
      </c>
      <c r="G51" s="651"/>
      <c r="H51" s="650" t="s">
        <v>342</v>
      </c>
      <c r="I51" s="651"/>
      <c r="J51" s="63" t="s">
        <v>335</v>
      </c>
    </row>
    <row r="52" spans="1:10" ht="13.5">
      <c r="A52" s="77"/>
      <c r="B52" s="80">
        <v>1</v>
      </c>
      <c r="C52" s="80">
        <v>2</v>
      </c>
      <c r="D52" s="645">
        <v>3</v>
      </c>
      <c r="E52" s="646"/>
      <c r="F52" s="645">
        <v>4</v>
      </c>
      <c r="G52" s="646"/>
      <c r="H52" s="645">
        <v>5</v>
      </c>
      <c r="I52" s="646"/>
      <c r="J52" s="80" t="s">
        <v>341</v>
      </c>
    </row>
    <row r="53" spans="1:10" s="61" customFormat="1" ht="15" outlineLevel="1">
      <c r="A53" s="66"/>
      <c r="B53" s="67">
        <v>1</v>
      </c>
      <c r="C53" s="75" t="s">
        <v>343</v>
      </c>
      <c r="D53" s="630" t="s">
        <v>344</v>
      </c>
      <c r="E53" s="631"/>
      <c r="F53" s="632"/>
      <c r="G53" s="633"/>
      <c r="H53" s="634"/>
      <c r="I53" s="635"/>
      <c r="J53" s="82"/>
    </row>
    <row r="54" spans="1:10" s="61" customFormat="1" ht="15" outlineLevel="1">
      <c r="A54" s="66"/>
      <c r="B54" s="67"/>
      <c r="C54" s="75" t="s">
        <v>345</v>
      </c>
      <c r="D54" s="630"/>
      <c r="E54" s="631"/>
      <c r="F54" s="632"/>
      <c r="G54" s="633"/>
      <c r="H54" s="634"/>
      <c r="I54" s="635"/>
      <c r="J54" s="82">
        <v>0</v>
      </c>
    </row>
    <row r="55" spans="1:10" s="61" customFormat="1" ht="15" outlineLevel="1">
      <c r="A55" s="66"/>
      <c r="B55" s="67"/>
      <c r="C55" s="75"/>
      <c r="D55" s="630"/>
      <c r="E55" s="631"/>
      <c r="F55" s="632"/>
      <c r="G55" s="633"/>
      <c r="H55" s="634"/>
      <c r="I55" s="635"/>
      <c r="J55" s="82"/>
    </row>
    <row r="56" spans="1:10" s="61" customFormat="1" ht="15" hidden="1" outlineLevel="1">
      <c r="A56" s="66"/>
      <c r="B56" s="67"/>
      <c r="C56" s="75"/>
      <c r="D56" s="630"/>
      <c r="E56" s="631"/>
      <c r="F56" s="632"/>
      <c r="G56" s="633"/>
      <c r="H56" s="634"/>
      <c r="I56" s="635"/>
      <c r="J56" s="82">
        <f>F56*H56</f>
        <v>0</v>
      </c>
    </row>
    <row r="57" spans="1:10" s="61" customFormat="1" ht="15" hidden="1" outlineLevel="1">
      <c r="A57" s="66"/>
      <c r="B57" s="67"/>
      <c r="C57" s="75"/>
      <c r="D57" s="630"/>
      <c r="E57" s="631"/>
      <c r="F57" s="632"/>
      <c r="G57" s="633"/>
      <c r="H57" s="634"/>
      <c r="I57" s="635"/>
      <c r="J57" s="82">
        <f>F57*H57</f>
        <v>0</v>
      </c>
    </row>
    <row r="58" spans="1:10" s="61" customFormat="1" ht="15" hidden="1" outlineLevel="1">
      <c r="A58" s="66"/>
      <c r="B58" s="67"/>
      <c r="C58" s="75"/>
      <c r="D58" s="630"/>
      <c r="E58" s="631"/>
      <c r="F58" s="632"/>
      <c r="G58" s="633"/>
      <c r="H58" s="634"/>
      <c r="I58" s="635"/>
      <c r="J58" s="82">
        <f>F58*H58</f>
        <v>0</v>
      </c>
    </row>
    <row r="59" spans="1:10" s="61" customFormat="1" ht="15.75" outlineLevel="1">
      <c r="A59" s="83" t="s">
        <v>307</v>
      </c>
      <c r="B59" s="84"/>
      <c r="C59" s="636" t="s">
        <v>307</v>
      </c>
      <c r="D59" s="636"/>
      <c r="E59" s="636"/>
      <c r="F59" s="636"/>
      <c r="G59" s="636"/>
      <c r="H59" s="636"/>
      <c r="I59" s="637"/>
      <c r="J59" s="76">
        <f>J54</f>
        <v>0</v>
      </c>
    </row>
    <row r="60" spans="1:10" s="61" customFormat="1" ht="13.5" customHeight="1">
      <c r="A60" s="647" t="s">
        <v>493</v>
      </c>
      <c r="B60" s="648"/>
      <c r="C60" s="648"/>
      <c r="D60" s="648"/>
      <c r="E60" s="648"/>
      <c r="F60" s="648"/>
      <c r="G60" s="648"/>
      <c r="H60" s="648"/>
      <c r="I60" s="648"/>
      <c r="J60" s="649"/>
    </row>
    <row r="61" spans="1:10" ht="26.25">
      <c r="A61" s="77"/>
      <c r="B61" s="78" t="s">
        <v>292</v>
      </c>
      <c r="C61" s="63" t="s">
        <v>330</v>
      </c>
      <c r="D61" s="650" t="s">
        <v>331</v>
      </c>
      <c r="E61" s="651"/>
      <c r="F61" s="650" t="s">
        <v>332</v>
      </c>
      <c r="G61" s="651"/>
      <c r="H61" s="650" t="s">
        <v>342</v>
      </c>
      <c r="I61" s="651"/>
      <c r="J61" s="63" t="s">
        <v>335</v>
      </c>
    </row>
    <row r="62" spans="1:10" ht="13.5">
      <c r="A62" s="77"/>
      <c r="B62" s="80">
        <v>1</v>
      </c>
      <c r="C62" s="80">
        <v>2</v>
      </c>
      <c r="D62" s="645">
        <v>3</v>
      </c>
      <c r="E62" s="646"/>
      <c r="F62" s="645">
        <v>4</v>
      </c>
      <c r="G62" s="646"/>
      <c r="H62" s="645">
        <v>5</v>
      </c>
      <c r="I62" s="646"/>
      <c r="J62" s="80" t="s">
        <v>341</v>
      </c>
    </row>
    <row r="63" spans="1:10" s="61" customFormat="1" ht="36" customHeight="1" outlineLevel="1">
      <c r="A63" s="66"/>
      <c r="B63" s="67">
        <v>1</v>
      </c>
      <c r="C63" s="66" t="s">
        <v>492</v>
      </c>
      <c r="D63" s="630"/>
      <c r="E63" s="631"/>
      <c r="F63" s="632"/>
      <c r="G63" s="633"/>
      <c r="H63" s="634"/>
      <c r="I63" s="635"/>
      <c r="J63" s="82">
        <v>84000</v>
      </c>
    </row>
    <row r="64" spans="1:10" s="61" customFormat="1" ht="15" outlineLevel="1">
      <c r="A64" s="66"/>
      <c r="B64" s="67"/>
      <c r="C64" s="75" t="s">
        <v>346</v>
      </c>
      <c r="D64" s="630"/>
      <c r="E64" s="631"/>
      <c r="F64" s="632"/>
      <c r="G64" s="633"/>
      <c r="H64" s="634"/>
      <c r="I64" s="635"/>
      <c r="J64" s="82"/>
    </row>
    <row r="65" spans="1:10" s="61" customFormat="1" ht="15" outlineLevel="1">
      <c r="A65" s="66"/>
      <c r="B65" s="67"/>
      <c r="C65" s="75" t="s">
        <v>347</v>
      </c>
      <c r="D65" s="630"/>
      <c r="E65" s="631"/>
      <c r="F65" s="632"/>
      <c r="G65" s="633"/>
      <c r="H65" s="634"/>
      <c r="I65" s="635"/>
      <c r="J65" s="82">
        <v>84000</v>
      </c>
    </row>
    <row r="66" spans="1:10" s="61" customFormat="1" ht="15" hidden="1" outlineLevel="1">
      <c r="A66" s="66"/>
      <c r="B66" s="67"/>
      <c r="C66" s="66"/>
      <c r="D66" s="630"/>
      <c r="E66" s="631"/>
      <c r="F66" s="632"/>
      <c r="G66" s="633"/>
      <c r="H66" s="634"/>
      <c r="I66" s="635"/>
      <c r="J66" s="82">
        <f>F66*H66</f>
        <v>0</v>
      </c>
    </row>
    <row r="67" spans="1:10" s="61" customFormat="1" ht="15" hidden="1" outlineLevel="1">
      <c r="A67" s="66"/>
      <c r="B67" s="67"/>
      <c r="C67" s="66"/>
      <c r="D67" s="630"/>
      <c r="E67" s="631"/>
      <c r="F67" s="632"/>
      <c r="G67" s="633"/>
      <c r="H67" s="634"/>
      <c r="I67" s="635"/>
      <c r="J67" s="82">
        <f>F67*H67</f>
        <v>0</v>
      </c>
    </row>
    <row r="68" spans="1:12" s="61" customFormat="1" ht="15.75" outlineLevel="1">
      <c r="A68" s="83" t="s">
        <v>307</v>
      </c>
      <c r="B68" s="84"/>
      <c r="C68" s="636" t="s">
        <v>307</v>
      </c>
      <c r="D68" s="636"/>
      <c r="E68" s="636"/>
      <c r="F68" s="636"/>
      <c r="G68" s="636"/>
      <c r="H68" s="636"/>
      <c r="I68" s="637"/>
      <c r="J68" s="76">
        <f>J63</f>
        <v>84000</v>
      </c>
      <c r="L68" s="167"/>
    </row>
    <row r="69" spans="3:12" s="61" customFormat="1" ht="21" customHeight="1">
      <c r="C69" s="641" t="s">
        <v>348</v>
      </c>
      <c r="D69" s="641"/>
      <c r="E69" s="641"/>
      <c r="F69" s="641"/>
      <c r="G69" s="641"/>
      <c r="H69" s="641"/>
      <c r="I69" s="642"/>
      <c r="J69" s="102">
        <f>J24+J37+J42+J49+J59+J68</f>
        <v>8238024.004480001</v>
      </c>
      <c r="L69" s="231"/>
    </row>
    <row r="70" spans="2:12" ht="12.75">
      <c r="B70" s="79" t="s">
        <v>143</v>
      </c>
      <c r="D70" s="123"/>
      <c r="E70" s="123"/>
      <c r="F70" s="124"/>
      <c r="I70" s="123"/>
      <c r="J70" s="123" t="s">
        <v>596</v>
      </c>
      <c r="L70" s="230"/>
    </row>
    <row r="71" spans="9:10" ht="12.75">
      <c r="I71" s="627" t="s">
        <v>349</v>
      </c>
      <c r="J71" s="627"/>
    </row>
    <row r="72" spans="2:12" ht="12.75">
      <c r="B72" s="79" t="s">
        <v>350</v>
      </c>
      <c r="D72" s="123"/>
      <c r="E72" s="123"/>
      <c r="F72" s="124"/>
      <c r="I72" s="123"/>
      <c r="J72" s="123" t="s">
        <v>577</v>
      </c>
      <c r="L72" s="230"/>
    </row>
    <row r="73" spans="9:10" ht="12.75">
      <c r="I73" s="627" t="s">
        <v>349</v>
      </c>
      <c r="J73" s="627"/>
    </row>
    <row r="75" spans="2:10" ht="12.75">
      <c r="B75" s="79" t="s">
        <v>351</v>
      </c>
      <c r="C75" s="123" t="s">
        <v>588</v>
      </c>
      <c r="D75" s="123"/>
      <c r="F75" s="124" t="s">
        <v>589</v>
      </c>
      <c r="G75" s="123"/>
      <c r="I75" s="123"/>
      <c r="J75" s="123" t="s">
        <v>577</v>
      </c>
    </row>
    <row r="76" spans="3:10" ht="12.75">
      <c r="C76" s="628" t="s">
        <v>145</v>
      </c>
      <c r="D76" s="628"/>
      <c r="F76" s="629" t="s">
        <v>148</v>
      </c>
      <c r="G76" s="629"/>
      <c r="I76" s="627" t="s">
        <v>349</v>
      </c>
      <c r="J76" s="627"/>
    </row>
    <row r="77" spans="2:3" ht="12.75">
      <c r="B77" s="79" t="s">
        <v>352</v>
      </c>
      <c r="C77" s="199" t="str">
        <f>Сведения!EZ12</f>
        <v>13.01.2022</v>
      </c>
    </row>
  </sheetData>
  <sheetProtection/>
  <mergeCells count="117">
    <mergeCell ref="B3:J3"/>
    <mergeCell ref="E5:J5"/>
    <mergeCell ref="D7:J7"/>
    <mergeCell ref="A14:J14"/>
    <mergeCell ref="B15:B17"/>
    <mergeCell ref="C15:C17"/>
    <mergeCell ref="D15:D17"/>
    <mergeCell ref="E15:H15"/>
    <mergeCell ref="I15:I17"/>
    <mergeCell ref="J15:J17"/>
    <mergeCell ref="E16:E17"/>
    <mergeCell ref="F16:H16"/>
    <mergeCell ref="A24:I24"/>
    <mergeCell ref="A25:J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C32:F32"/>
    <mergeCell ref="H32:I32"/>
    <mergeCell ref="C33:F33"/>
    <mergeCell ref="H33:I33"/>
    <mergeCell ref="C34:F34"/>
    <mergeCell ref="H34:I34"/>
    <mergeCell ref="C35:F35"/>
    <mergeCell ref="H35:I35"/>
    <mergeCell ref="C36:F36"/>
    <mergeCell ref="H36:I36"/>
    <mergeCell ref="A37:I37"/>
    <mergeCell ref="A38:J38"/>
    <mergeCell ref="D39:E39"/>
    <mergeCell ref="H39:I39"/>
    <mergeCell ref="D40:E40"/>
    <mergeCell ref="H40:I40"/>
    <mergeCell ref="H41:I41"/>
    <mergeCell ref="A42:I42"/>
    <mergeCell ref="A43:J43"/>
    <mergeCell ref="D44:E44"/>
    <mergeCell ref="H44:I44"/>
    <mergeCell ref="D45:E45"/>
    <mergeCell ref="H45:I45"/>
    <mergeCell ref="D46:E46"/>
    <mergeCell ref="H46:I46"/>
    <mergeCell ref="D47:E47"/>
    <mergeCell ref="H47:I47"/>
    <mergeCell ref="A50:J50"/>
    <mergeCell ref="D51:E51"/>
    <mergeCell ref="F51:G51"/>
    <mergeCell ref="H51:I51"/>
    <mergeCell ref="D48:E48"/>
    <mergeCell ref="H48:I48"/>
    <mergeCell ref="A49:I49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C59:I59"/>
    <mergeCell ref="A60:J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H66:I66"/>
    <mergeCell ref="D64:E64"/>
    <mergeCell ref="F64:G64"/>
    <mergeCell ref="H64:I64"/>
    <mergeCell ref="D65:E65"/>
    <mergeCell ref="F65:G65"/>
    <mergeCell ref="H65:I65"/>
    <mergeCell ref="E10:G10"/>
    <mergeCell ref="H10:J10"/>
    <mergeCell ref="E11:G11"/>
    <mergeCell ref="H11:J11"/>
    <mergeCell ref="C69:I69"/>
    <mergeCell ref="I71:J71"/>
    <mergeCell ref="D66:E66"/>
    <mergeCell ref="E12:G12"/>
    <mergeCell ref="H12:J12"/>
    <mergeCell ref="F66:G66"/>
    <mergeCell ref="I73:J73"/>
    <mergeCell ref="C76:D76"/>
    <mergeCell ref="F76:G76"/>
    <mergeCell ref="I76:J76"/>
    <mergeCell ref="D67:E67"/>
    <mergeCell ref="F67:G67"/>
    <mergeCell ref="H67:I67"/>
    <mergeCell ref="C68:I6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zoomScale="85" zoomScaleNormal="85" zoomScalePageLayoutView="0" workbookViewId="0" topLeftCell="B73">
      <selection activeCell="L84" sqref="L84"/>
    </sheetView>
  </sheetViews>
  <sheetFormatPr defaultColWidth="9.00390625" defaultRowHeight="12.75" outlineLevelRow="2"/>
  <cols>
    <col min="1" max="1" width="38.875" style="79" hidden="1" customWidth="1"/>
    <col min="2" max="2" width="6.87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1" width="10.625" style="79" bestFit="1" customWidth="1"/>
    <col min="12" max="12" width="14.50390625" style="79" customWidth="1"/>
    <col min="13" max="13" width="18.625" style="79" customWidth="1"/>
    <col min="14" max="16384" width="8.875" style="79" customWidth="1"/>
  </cols>
  <sheetData>
    <row r="1" ht="12.75">
      <c r="J1" s="125" t="s">
        <v>242</v>
      </c>
    </row>
    <row r="2" ht="12.75">
      <c r="J2" s="125" t="s">
        <v>243</v>
      </c>
    </row>
    <row r="3" ht="12.75">
      <c r="J3" s="125"/>
    </row>
    <row r="4" ht="12.75">
      <c r="J4" s="125" t="s">
        <v>353</v>
      </c>
    </row>
    <row r="5" spans="2:10" s="60" customFormat="1" ht="18">
      <c r="B5" s="675" t="s">
        <v>287</v>
      </c>
      <c r="C5" s="675"/>
      <c r="D5" s="675"/>
      <c r="E5" s="675"/>
      <c r="F5" s="675"/>
      <c r="G5" s="675"/>
      <c r="H5" s="675"/>
      <c r="I5" s="675"/>
      <c r="J5" s="675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34.5" customHeight="1">
      <c r="B7" s="60" t="s">
        <v>288</v>
      </c>
      <c r="E7" s="676" t="s">
        <v>179</v>
      </c>
      <c r="F7" s="676"/>
      <c r="G7" s="676"/>
      <c r="H7" s="676"/>
      <c r="I7" s="676"/>
      <c r="J7" s="676"/>
    </row>
    <row r="8" spans="2:10" s="60" customFormat="1" ht="18">
      <c r="B8" s="60" t="s">
        <v>289</v>
      </c>
      <c r="D8" s="677" t="s">
        <v>597</v>
      </c>
      <c r="E8" s="677"/>
      <c r="F8" s="677"/>
      <c r="G8" s="677"/>
      <c r="H8" s="677"/>
      <c r="I8" s="677"/>
      <c r="J8" s="677"/>
    </row>
    <row r="9" s="61" customFormat="1" ht="15">
      <c r="F9" s="62"/>
    </row>
    <row r="10" spans="2:6" s="61" customFormat="1" ht="15">
      <c r="B10" s="94" t="s">
        <v>463</v>
      </c>
      <c r="F10" s="62"/>
    </row>
    <row r="11" s="61" customFormat="1" ht="15">
      <c r="F11" s="62"/>
    </row>
    <row r="12" spans="2:10" s="61" customFormat="1" ht="45" customHeight="1">
      <c r="B12" s="135" t="s">
        <v>292</v>
      </c>
      <c r="C12" s="135" t="s">
        <v>464</v>
      </c>
      <c r="D12" s="135" t="s">
        <v>465</v>
      </c>
      <c r="E12" s="638" t="s">
        <v>466</v>
      </c>
      <c r="F12" s="638"/>
      <c r="G12" s="638"/>
      <c r="H12" s="638" t="s">
        <v>461</v>
      </c>
      <c r="I12" s="638"/>
      <c r="J12" s="638"/>
    </row>
    <row r="13" spans="2:10" s="61" customFormat="1" ht="15">
      <c r="B13" s="130">
        <v>1</v>
      </c>
      <c r="C13" s="130"/>
      <c r="D13" s="129"/>
      <c r="E13" s="639"/>
      <c r="F13" s="639"/>
      <c r="G13" s="639"/>
      <c r="H13" s="640"/>
      <c r="I13" s="640"/>
      <c r="J13" s="640"/>
    </row>
    <row r="14" spans="2:10" s="61" customFormat="1" ht="15">
      <c r="B14" s="130"/>
      <c r="C14" s="130"/>
      <c r="D14" s="129"/>
      <c r="E14" s="639"/>
      <c r="F14" s="639"/>
      <c r="G14" s="639"/>
      <c r="H14" s="640"/>
      <c r="I14" s="640"/>
      <c r="J14" s="640"/>
    </row>
    <row r="15" spans="2:10" s="94" customFormat="1" ht="15">
      <c r="B15" s="132"/>
      <c r="C15" s="132" t="s">
        <v>178</v>
      </c>
      <c r="D15" s="133"/>
      <c r="E15" s="643"/>
      <c r="F15" s="643"/>
      <c r="G15" s="643"/>
      <c r="H15" s="644">
        <f>J182</f>
        <v>874207</v>
      </c>
      <c r="I15" s="644"/>
      <c r="J15" s="644"/>
    </row>
    <row r="16" s="61" customFormat="1" ht="15">
      <c r="F16" s="62"/>
    </row>
    <row r="17" spans="2:10" s="94" customFormat="1" ht="15">
      <c r="B17" s="136" t="s">
        <v>462</v>
      </c>
      <c r="C17" s="136"/>
      <c r="D17" s="136"/>
      <c r="E17" s="136"/>
      <c r="F17" s="137"/>
      <c r="G17" s="136"/>
      <c r="H17" s="136"/>
      <c r="I17" s="136"/>
      <c r="J17" s="136"/>
    </row>
    <row r="18" spans="2:10" s="94" customFormat="1" ht="15">
      <c r="B18" s="136"/>
      <c r="C18" s="136"/>
      <c r="D18" s="136"/>
      <c r="E18" s="136"/>
      <c r="F18" s="137"/>
      <c r="G18" s="136"/>
      <c r="H18" s="136"/>
      <c r="I18" s="136"/>
      <c r="J18" s="136"/>
    </row>
    <row r="19" spans="1:10" s="61" customFormat="1" ht="23.25" customHeight="1" hidden="1">
      <c r="A19" s="648" t="s">
        <v>486</v>
      </c>
      <c r="B19" s="678"/>
      <c r="C19" s="678"/>
      <c r="D19" s="678"/>
      <c r="E19" s="678"/>
      <c r="F19" s="678"/>
      <c r="G19" s="678"/>
      <c r="H19" s="678"/>
      <c r="I19" s="678"/>
      <c r="J19" s="678"/>
    </row>
    <row r="20" spans="1:10" ht="33" customHeight="1" hidden="1">
      <c r="A20" s="77"/>
      <c r="B20" s="78" t="s">
        <v>292</v>
      </c>
      <c r="C20" s="63" t="s">
        <v>330</v>
      </c>
      <c r="D20" s="650" t="s">
        <v>354</v>
      </c>
      <c r="E20" s="651"/>
      <c r="F20" s="650" t="s">
        <v>355</v>
      </c>
      <c r="G20" s="651"/>
      <c r="H20" s="650" t="s">
        <v>356</v>
      </c>
      <c r="I20" s="651"/>
      <c r="J20" s="63" t="s">
        <v>335</v>
      </c>
    </row>
    <row r="21" spans="1:10" ht="13.5" hidden="1">
      <c r="A21" s="77"/>
      <c r="B21" s="80">
        <v>1</v>
      </c>
      <c r="C21" s="80">
        <v>2</v>
      </c>
      <c r="D21" s="645">
        <v>3</v>
      </c>
      <c r="E21" s="646"/>
      <c r="F21" s="645">
        <v>4</v>
      </c>
      <c r="G21" s="646"/>
      <c r="H21" s="645">
        <v>5</v>
      </c>
      <c r="I21" s="646"/>
      <c r="J21" s="80" t="s">
        <v>357</v>
      </c>
    </row>
    <row r="22" spans="1:10" s="61" customFormat="1" ht="15" hidden="1" outlineLevel="1">
      <c r="A22" s="66"/>
      <c r="B22" s="67">
        <v>1</v>
      </c>
      <c r="C22" s="75"/>
      <c r="D22" s="630"/>
      <c r="E22" s="631"/>
      <c r="F22" s="632"/>
      <c r="G22" s="633"/>
      <c r="H22" s="634"/>
      <c r="I22" s="635"/>
      <c r="J22" s="82">
        <f>D22*F22*H22</f>
        <v>0</v>
      </c>
    </row>
    <row r="23" spans="1:10" s="61" customFormat="1" ht="15" hidden="1" outlineLevel="1">
      <c r="A23" s="66"/>
      <c r="B23" s="67"/>
      <c r="C23" s="75"/>
      <c r="D23" s="630"/>
      <c r="E23" s="631"/>
      <c r="F23" s="632"/>
      <c r="G23" s="633"/>
      <c r="H23" s="634"/>
      <c r="I23" s="635"/>
      <c r="J23" s="82"/>
    </row>
    <row r="24" spans="1:10" s="61" customFormat="1" ht="15.75" hidden="1" outlineLevel="1">
      <c r="A24" s="83" t="s">
        <v>307</v>
      </c>
      <c r="B24" s="84"/>
      <c r="C24" s="636" t="s">
        <v>307</v>
      </c>
      <c r="D24" s="636"/>
      <c r="E24" s="636"/>
      <c r="F24" s="636"/>
      <c r="G24" s="636"/>
      <c r="H24" s="636"/>
      <c r="I24" s="637"/>
      <c r="J24" s="76">
        <f>J22</f>
        <v>0</v>
      </c>
    </row>
    <row r="25" spans="1:10" s="61" customFormat="1" ht="24" customHeight="1" collapsed="1">
      <c r="A25" s="647" t="s">
        <v>358</v>
      </c>
      <c r="B25" s="648"/>
      <c r="C25" s="648"/>
      <c r="D25" s="648"/>
      <c r="E25" s="648"/>
      <c r="F25" s="648"/>
      <c r="G25" s="648"/>
      <c r="H25" s="648"/>
      <c r="I25" s="648"/>
      <c r="J25" s="648"/>
    </row>
    <row r="26" spans="1:10" ht="27">
      <c r="A26" s="77"/>
      <c r="B26" s="96" t="s">
        <v>292</v>
      </c>
      <c r="C26" s="63" t="s">
        <v>330</v>
      </c>
      <c r="D26" s="657" t="s">
        <v>331</v>
      </c>
      <c r="E26" s="657"/>
      <c r="F26" s="63" t="s">
        <v>332</v>
      </c>
      <c r="G26" s="63" t="s">
        <v>333</v>
      </c>
      <c r="H26" s="657" t="s">
        <v>334</v>
      </c>
      <c r="I26" s="657"/>
      <c r="J26" s="63" t="s">
        <v>335</v>
      </c>
    </row>
    <row r="27" spans="1:10" s="98" customFormat="1" ht="12.75">
      <c r="A27" s="97"/>
      <c r="B27" s="80">
        <v>1</v>
      </c>
      <c r="C27" s="80">
        <v>2</v>
      </c>
      <c r="D27" s="645">
        <v>3</v>
      </c>
      <c r="E27" s="646"/>
      <c r="F27" s="80">
        <v>4</v>
      </c>
      <c r="G27" s="80">
        <v>5</v>
      </c>
      <c r="H27" s="645">
        <v>6</v>
      </c>
      <c r="I27" s="646"/>
      <c r="J27" s="80" t="s">
        <v>336</v>
      </c>
    </row>
    <row r="28" spans="1:10" s="61" customFormat="1" ht="15" outlineLevel="1">
      <c r="A28" s="66"/>
      <c r="B28" s="67">
        <v>1</v>
      </c>
      <c r="C28" s="66" t="s">
        <v>487</v>
      </c>
      <c r="D28" s="75" t="s">
        <v>338</v>
      </c>
      <c r="E28" s="99"/>
      <c r="F28" s="81"/>
      <c r="G28" s="100">
        <v>1881</v>
      </c>
      <c r="H28" s="630">
        <v>12</v>
      </c>
      <c r="I28" s="631"/>
      <c r="J28" s="74">
        <v>22900</v>
      </c>
    </row>
    <row r="29" spans="1:10" s="61" customFormat="1" ht="30" customHeight="1" outlineLevel="1">
      <c r="A29" s="66"/>
      <c r="B29" s="67">
        <v>2</v>
      </c>
      <c r="C29" s="66" t="s">
        <v>360</v>
      </c>
      <c r="D29" s="718" t="s">
        <v>361</v>
      </c>
      <c r="E29" s="719"/>
      <c r="F29" s="81"/>
      <c r="G29" s="100"/>
      <c r="H29" s="630">
        <v>12</v>
      </c>
      <c r="I29" s="631"/>
      <c r="J29" s="74"/>
    </row>
    <row r="30" spans="1:10" s="61" customFormat="1" ht="15" outlineLevel="1">
      <c r="A30" s="113"/>
      <c r="B30" s="101">
        <v>3</v>
      </c>
      <c r="C30" s="66" t="s">
        <v>364</v>
      </c>
      <c r="D30" s="75" t="s">
        <v>363</v>
      </c>
      <c r="E30" s="99"/>
      <c r="F30" s="81"/>
      <c r="G30" s="100"/>
      <c r="H30" s="630">
        <v>12</v>
      </c>
      <c r="I30" s="631"/>
      <c r="J30" s="74"/>
    </row>
    <row r="31" spans="1:12" s="61" customFormat="1" ht="15" outlineLevel="1">
      <c r="A31" s="113"/>
      <c r="B31" s="101">
        <v>4</v>
      </c>
      <c r="C31" s="66" t="s">
        <v>337</v>
      </c>
      <c r="D31" s="75" t="s">
        <v>365</v>
      </c>
      <c r="E31" s="99"/>
      <c r="F31" s="81"/>
      <c r="G31" s="100"/>
      <c r="H31" s="630">
        <v>12</v>
      </c>
      <c r="I31" s="631"/>
      <c r="J31" s="74"/>
      <c r="L31" s="170"/>
    </row>
    <row r="32" spans="1:12" s="61" customFormat="1" ht="15.75" outlineLevel="1">
      <c r="A32" s="656" t="s">
        <v>307</v>
      </c>
      <c r="B32" s="636"/>
      <c r="C32" s="636"/>
      <c r="D32" s="636"/>
      <c r="E32" s="636"/>
      <c r="F32" s="636"/>
      <c r="G32" s="636"/>
      <c r="H32" s="636"/>
      <c r="I32" s="637"/>
      <c r="J32" s="102">
        <f>SUM(J28:J31)</f>
        <v>22900</v>
      </c>
      <c r="L32" s="205"/>
    </row>
    <row r="33" spans="1:12" s="61" customFormat="1" ht="15.75" customHeight="1" hidden="1">
      <c r="A33" s="647" t="s">
        <v>368</v>
      </c>
      <c r="B33" s="648"/>
      <c r="C33" s="648"/>
      <c r="D33" s="648"/>
      <c r="E33" s="648"/>
      <c r="F33" s="648"/>
      <c r="G33" s="648"/>
      <c r="H33" s="648"/>
      <c r="I33" s="648"/>
      <c r="J33" s="648"/>
      <c r="L33" s="170"/>
    </row>
    <row r="34" spans="1:12" s="61" customFormat="1" ht="31.5" customHeight="1" hidden="1" outlineLevel="1">
      <c r="A34" s="66"/>
      <c r="B34" s="67">
        <v>1</v>
      </c>
      <c r="C34" s="66" t="s">
        <v>369</v>
      </c>
      <c r="D34" s="716" t="s">
        <v>488</v>
      </c>
      <c r="E34" s="717"/>
      <c r="F34" s="68"/>
      <c r="G34" s="103"/>
      <c r="H34" s="654">
        <v>12</v>
      </c>
      <c r="I34" s="655"/>
      <c r="J34" s="74">
        <f>F34*G34*H34</f>
        <v>0</v>
      </c>
      <c r="L34" s="170"/>
    </row>
    <row r="35" spans="1:12" s="61" customFormat="1" ht="15.75" customHeight="1" hidden="1" outlineLevel="1">
      <c r="A35" s="656" t="s">
        <v>307</v>
      </c>
      <c r="B35" s="636"/>
      <c r="C35" s="636"/>
      <c r="D35" s="636"/>
      <c r="E35" s="636"/>
      <c r="F35" s="636"/>
      <c r="G35" s="636"/>
      <c r="H35" s="636"/>
      <c r="I35" s="637"/>
      <c r="J35" s="76">
        <f>SUM(J34:J34)</f>
        <v>0</v>
      </c>
      <c r="L35" s="170"/>
    </row>
    <row r="36" spans="1:12" s="61" customFormat="1" ht="15.75" collapsed="1">
      <c r="A36" s="647" t="s">
        <v>371</v>
      </c>
      <c r="B36" s="648"/>
      <c r="C36" s="648"/>
      <c r="D36" s="648"/>
      <c r="E36" s="648"/>
      <c r="F36" s="648"/>
      <c r="G36" s="648"/>
      <c r="H36" s="648"/>
      <c r="I36" s="648"/>
      <c r="J36" s="648"/>
      <c r="L36" s="170"/>
    </row>
    <row r="37" spans="1:12" s="61" customFormat="1" ht="15" outlineLevel="1">
      <c r="A37" s="66"/>
      <c r="B37" s="67">
        <v>1</v>
      </c>
      <c r="C37" s="75" t="s">
        <v>372</v>
      </c>
      <c r="D37" s="716" t="s">
        <v>373</v>
      </c>
      <c r="E37" s="717"/>
      <c r="F37" s="69"/>
      <c r="G37" s="100"/>
      <c r="H37" s="630">
        <v>12</v>
      </c>
      <c r="I37" s="631"/>
      <c r="J37" s="74">
        <v>131000</v>
      </c>
      <c r="K37" s="167"/>
      <c r="L37" s="170"/>
    </row>
    <row r="38" spans="1:13" s="61" customFormat="1" ht="15" outlineLevel="1">
      <c r="A38" s="66"/>
      <c r="B38" s="67">
        <v>2</v>
      </c>
      <c r="C38" s="75" t="s">
        <v>374</v>
      </c>
      <c r="D38" s="716" t="s">
        <v>375</v>
      </c>
      <c r="E38" s="717"/>
      <c r="F38" s="69"/>
      <c r="G38" s="100"/>
      <c r="H38" s="630">
        <v>12</v>
      </c>
      <c r="I38" s="631"/>
      <c r="J38" s="74">
        <v>250000</v>
      </c>
      <c r="K38" s="167"/>
      <c r="L38" s="167"/>
      <c r="M38" s="167"/>
    </row>
    <row r="39" spans="1:12" s="61" customFormat="1" ht="15" outlineLevel="1">
      <c r="A39" s="66"/>
      <c r="B39" s="67">
        <v>3</v>
      </c>
      <c r="C39" s="75" t="s">
        <v>376</v>
      </c>
      <c r="D39" s="716" t="s">
        <v>377</v>
      </c>
      <c r="E39" s="717"/>
      <c r="F39" s="69"/>
      <c r="G39" s="100"/>
      <c r="H39" s="630">
        <v>12</v>
      </c>
      <c r="I39" s="631"/>
      <c r="J39" s="74">
        <v>74000</v>
      </c>
      <c r="L39" s="167"/>
    </row>
    <row r="40" spans="1:11" s="61" customFormat="1" ht="15" outlineLevel="1">
      <c r="A40" s="66"/>
      <c r="B40" s="67">
        <v>4</v>
      </c>
      <c r="C40" s="75" t="s">
        <v>378</v>
      </c>
      <c r="D40" s="716" t="s">
        <v>377</v>
      </c>
      <c r="E40" s="717"/>
      <c r="F40" s="69"/>
      <c r="G40" s="100"/>
      <c r="H40" s="630">
        <v>12</v>
      </c>
      <c r="I40" s="631"/>
      <c r="J40" s="74">
        <v>50000</v>
      </c>
      <c r="K40" s="167"/>
    </row>
    <row r="41" spans="1:12" s="61" customFormat="1" ht="15" customHeight="1" outlineLevel="1">
      <c r="A41" s="66"/>
      <c r="B41" s="67">
        <v>5</v>
      </c>
      <c r="C41" s="75" t="s">
        <v>379</v>
      </c>
      <c r="D41" s="716" t="s">
        <v>377</v>
      </c>
      <c r="E41" s="717"/>
      <c r="F41" s="69"/>
      <c r="G41" s="100"/>
      <c r="H41" s="630">
        <v>12</v>
      </c>
      <c r="I41" s="631"/>
      <c r="J41" s="74">
        <v>49000</v>
      </c>
      <c r="L41" s="167"/>
    </row>
    <row r="42" spans="1:12" s="61" customFormat="1" ht="15" outlineLevel="1">
      <c r="A42" s="66"/>
      <c r="B42" s="67">
        <v>6</v>
      </c>
      <c r="C42" s="75" t="s">
        <v>485</v>
      </c>
      <c r="D42" s="716" t="s">
        <v>377</v>
      </c>
      <c r="E42" s="717"/>
      <c r="F42" s="69"/>
      <c r="G42" s="100"/>
      <c r="H42" s="630">
        <v>12</v>
      </c>
      <c r="I42" s="631"/>
      <c r="J42" s="74">
        <v>19945</v>
      </c>
      <c r="L42" s="167"/>
    </row>
    <row r="43" spans="1:12" s="61" customFormat="1" ht="15.75" outlineLevel="1">
      <c r="A43" s="656" t="s">
        <v>307</v>
      </c>
      <c r="B43" s="636"/>
      <c r="C43" s="636"/>
      <c r="D43" s="636"/>
      <c r="E43" s="636"/>
      <c r="F43" s="636"/>
      <c r="G43" s="636"/>
      <c r="H43" s="636"/>
      <c r="I43" s="637"/>
      <c r="J43" s="76">
        <f>SUM(J37:J42)</f>
        <v>573945</v>
      </c>
      <c r="L43" s="167"/>
    </row>
    <row r="44" spans="1:10" s="61" customFormat="1" ht="27.75" customHeight="1">
      <c r="A44" s="647" t="s">
        <v>494</v>
      </c>
      <c r="B44" s="648"/>
      <c r="C44" s="648"/>
      <c r="D44" s="648"/>
      <c r="E44" s="648"/>
      <c r="F44" s="648"/>
      <c r="G44" s="648"/>
      <c r="H44" s="648"/>
      <c r="I44" s="648"/>
      <c r="J44" s="648"/>
    </row>
    <row r="45" spans="1:10" ht="27">
      <c r="A45" s="77"/>
      <c r="B45" s="96" t="s">
        <v>292</v>
      </c>
      <c r="C45" s="63" t="s">
        <v>330</v>
      </c>
      <c r="D45" s="657" t="s">
        <v>331</v>
      </c>
      <c r="E45" s="657"/>
      <c r="F45" s="63" t="s">
        <v>332</v>
      </c>
      <c r="G45" s="63" t="s">
        <v>333</v>
      </c>
      <c r="H45" s="657" t="s">
        <v>334</v>
      </c>
      <c r="I45" s="657"/>
      <c r="J45" s="63" t="s">
        <v>335</v>
      </c>
    </row>
    <row r="46" spans="1:10" s="98" customFormat="1" ht="12.75">
      <c r="A46" s="97"/>
      <c r="B46" s="80">
        <v>1</v>
      </c>
      <c r="C46" s="80">
        <v>2</v>
      </c>
      <c r="D46" s="645">
        <v>3</v>
      </c>
      <c r="E46" s="646"/>
      <c r="F46" s="80">
        <v>4</v>
      </c>
      <c r="G46" s="80">
        <v>5</v>
      </c>
      <c r="H46" s="645">
        <v>6</v>
      </c>
      <c r="I46" s="646"/>
      <c r="J46" s="80" t="s">
        <v>336</v>
      </c>
    </row>
    <row r="47" spans="1:10" s="94" customFormat="1" ht="30.75" outlineLevel="2">
      <c r="A47" s="90"/>
      <c r="B47" s="91" t="s">
        <v>380</v>
      </c>
      <c r="C47" s="90" t="s">
        <v>381</v>
      </c>
      <c r="D47" s="712" t="s">
        <v>314</v>
      </c>
      <c r="E47" s="713"/>
      <c r="F47" s="105" t="s">
        <v>314</v>
      </c>
      <c r="G47" s="105" t="s">
        <v>314</v>
      </c>
      <c r="H47" s="714" t="s">
        <v>314</v>
      </c>
      <c r="I47" s="715"/>
      <c r="J47" s="93"/>
    </row>
    <row r="48" spans="1:10" s="61" customFormat="1" ht="62.25" outlineLevel="2">
      <c r="A48" s="66"/>
      <c r="B48" s="106" t="s">
        <v>315</v>
      </c>
      <c r="C48" s="66" t="s">
        <v>382</v>
      </c>
      <c r="D48" s="652" t="s">
        <v>383</v>
      </c>
      <c r="E48" s="653"/>
      <c r="F48" s="104">
        <v>1</v>
      </c>
      <c r="G48" s="100">
        <v>8840</v>
      </c>
      <c r="H48" s="654">
        <v>12</v>
      </c>
      <c r="I48" s="655"/>
      <c r="J48" s="74">
        <v>106080</v>
      </c>
    </row>
    <row r="49" spans="1:10" s="61" customFormat="1" ht="45.75" customHeight="1" hidden="1" outlineLevel="2">
      <c r="A49" s="66"/>
      <c r="B49" s="67" t="s">
        <v>317</v>
      </c>
      <c r="C49" s="66" t="s">
        <v>384</v>
      </c>
      <c r="D49" s="652" t="s">
        <v>385</v>
      </c>
      <c r="E49" s="653"/>
      <c r="F49" s="104"/>
      <c r="G49" s="100"/>
      <c r="H49" s="654">
        <v>1</v>
      </c>
      <c r="I49" s="655"/>
      <c r="J49" s="74"/>
    </row>
    <row r="50" spans="1:10" s="61" customFormat="1" ht="62.25" hidden="1" outlineLevel="2">
      <c r="A50" s="66"/>
      <c r="B50" s="106" t="s">
        <v>386</v>
      </c>
      <c r="C50" s="66" t="s">
        <v>387</v>
      </c>
      <c r="D50" s="652" t="s">
        <v>383</v>
      </c>
      <c r="E50" s="653"/>
      <c r="F50" s="104"/>
      <c r="G50" s="100"/>
      <c r="H50" s="654">
        <v>12</v>
      </c>
      <c r="I50" s="655"/>
      <c r="J50" s="74"/>
    </row>
    <row r="51" spans="1:10" s="61" customFormat="1" ht="46.5" outlineLevel="2">
      <c r="A51" s="66"/>
      <c r="B51" s="67" t="s">
        <v>388</v>
      </c>
      <c r="C51" s="66" t="s">
        <v>389</v>
      </c>
      <c r="D51" s="652" t="s">
        <v>385</v>
      </c>
      <c r="E51" s="653"/>
      <c r="F51" s="104">
        <v>1</v>
      </c>
      <c r="G51" s="100">
        <v>1092</v>
      </c>
      <c r="H51" s="654">
        <v>4</v>
      </c>
      <c r="I51" s="655"/>
      <c r="J51" s="74">
        <v>4368</v>
      </c>
    </row>
    <row r="52" spans="1:10" s="61" customFormat="1" ht="30.75" hidden="1" outlineLevel="2">
      <c r="A52" s="66"/>
      <c r="B52" s="67" t="s">
        <v>390</v>
      </c>
      <c r="C52" s="66" t="s">
        <v>391</v>
      </c>
      <c r="D52" s="652"/>
      <c r="E52" s="653"/>
      <c r="F52" s="104"/>
      <c r="G52" s="100"/>
      <c r="H52" s="654"/>
      <c r="I52" s="655"/>
      <c r="J52" s="74"/>
    </row>
    <row r="53" spans="1:10" s="61" customFormat="1" ht="63" customHeight="1" hidden="1" outlineLevel="2">
      <c r="A53" s="66"/>
      <c r="B53" s="67"/>
      <c r="C53" s="66" t="s">
        <v>392</v>
      </c>
      <c r="D53" s="652" t="s">
        <v>393</v>
      </c>
      <c r="E53" s="653"/>
      <c r="F53" s="104"/>
      <c r="G53" s="100"/>
      <c r="H53" s="654">
        <v>1</v>
      </c>
      <c r="I53" s="655"/>
      <c r="J53" s="74"/>
    </row>
    <row r="54" spans="1:10" s="61" customFormat="1" ht="30.75" outlineLevel="2">
      <c r="A54" s="66"/>
      <c r="B54" s="67" t="s">
        <v>394</v>
      </c>
      <c r="C54" s="66" t="s">
        <v>395</v>
      </c>
      <c r="D54" s="652"/>
      <c r="E54" s="653"/>
      <c r="F54" s="104"/>
      <c r="G54" s="100"/>
      <c r="H54" s="654"/>
      <c r="I54" s="655"/>
      <c r="J54" s="74"/>
    </row>
    <row r="55" spans="1:10" s="61" customFormat="1" ht="21" customHeight="1" outlineLevel="2">
      <c r="A55" s="66"/>
      <c r="B55" s="67"/>
      <c r="C55" s="66" t="s">
        <v>396</v>
      </c>
      <c r="D55" s="652" t="s">
        <v>397</v>
      </c>
      <c r="E55" s="653"/>
      <c r="F55" s="104">
        <v>1</v>
      </c>
      <c r="G55" s="100"/>
      <c r="H55" s="654">
        <v>4</v>
      </c>
      <c r="I55" s="655"/>
      <c r="J55" s="74"/>
    </row>
    <row r="56" spans="1:10" s="61" customFormat="1" ht="18" customHeight="1" outlineLevel="2">
      <c r="A56" s="66"/>
      <c r="B56" s="67"/>
      <c r="C56" s="66" t="s">
        <v>398</v>
      </c>
      <c r="D56" s="652" t="s">
        <v>393</v>
      </c>
      <c r="E56" s="653"/>
      <c r="F56" s="104"/>
      <c r="G56" s="100"/>
      <c r="H56" s="654">
        <v>1</v>
      </c>
      <c r="I56" s="655"/>
      <c r="J56" s="74"/>
    </row>
    <row r="57" spans="1:10" s="61" customFormat="1" ht="20.25" customHeight="1" outlineLevel="2">
      <c r="A57" s="66"/>
      <c r="B57" s="67"/>
      <c r="C57" s="66" t="s">
        <v>399</v>
      </c>
      <c r="D57" s="652" t="s">
        <v>400</v>
      </c>
      <c r="E57" s="653"/>
      <c r="F57" s="104"/>
      <c r="G57" s="100"/>
      <c r="H57" s="654">
        <v>1</v>
      </c>
      <c r="I57" s="655"/>
      <c r="J57" s="74"/>
    </row>
    <row r="58" spans="1:10" s="61" customFormat="1" ht="20.25" customHeight="1" outlineLevel="2">
      <c r="A58" s="66"/>
      <c r="B58" s="67"/>
      <c r="C58" s="66" t="s">
        <v>601</v>
      </c>
      <c r="D58" s="652" t="s">
        <v>401</v>
      </c>
      <c r="E58" s="653"/>
      <c r="F58" s="104">
        <v>1</v>
      </c>
      <c r="G58" s="100"/>
      <c r="H58" s="654">
        <v>1</v>
      </c>
      <c r="I58" s="655"/>
      <c r="J58" s="74">
        <v>55000</v>
      </c>
    </row>
    <row r="59" spans="1:10" s="61" customFormat="1" ht="20.25" customHeight="1" outlineLevel="2">
      <c r="A59" s="66"/>
      <c r="B59" s="67"/>
      <c r="C59" s="66" t="s">
        <v>594</v>
      </c>
      <c r="D59" s="652" t="s">
        <v>401</v>
      </c>
      <c r="E59" s="653"/>
      <c r="F59" s="104">
        <v>1</v>
      </c>
      <c r="G59" s="100"/>
      <c r="H59" s="654">
        <v>1</v>
      </c>
      <c r="I59" s="655"/>
      <c r="J59" s="74"/>
    </row>
    <row r="60" spans="1:10" s="61" customFormat="1" ht="20.25" customHeight="1" outlineLevel="2">
      <c r="A60" s="66"/>
      <c r="B60" s="67" t="s">
        <v>402</v>
      </c>
      <c r="C60" s="66" t="s">
        <v>403</v>
      </c>
      <c r="D60" s="652" t="s">
        <v>400</v>
      </c>
      <c r="E60" s="653"/>
      <c r="F60" s="104">
        <v>1</v>
      </c>
      <c r="G60" s="100">
        <v>7624</v>
      </c>
      <c r="H60" s="654">
        <v>1</v>
      </c>
      <c r="I60" s="655"/>
      <c r="J60" s="74"/>
    </row>
    <row r="61" spans="1:10" s="61" customFormat="1" ht="27" customHeight="1" hidden="1" outlineLevel="2">
      <c r="A61" s="66"/>
      <c r="B61" s="67" t="s">
        <v>404</v>
      </c>
      <c r="C61" s="66" t="s">
        <v>405</v>
      </c>
      <c r="D61" s="652" t="s">
        <v>406</v>
      </c>
      <c r="E61" s="653"/>
      <c r="F61" s="104"/>
      <c r="G61" s="100"/>
      <c r="H61" s="654">
        <v>12</v>
      </c>
      <c r="I61" s="655"/>
      <c r="J61" s="74"/>
    </row>
    <row r="62" spans="1:10" s="94" customFormat="1" ht="30.75" outlineLevel="2">
      <c r="A62" s="90"/>
      <c r="B62" s="91" t="s">
        <v>407</v>
      </c>
      <c r="C62" s="90" t="s">
        <v>408</v>
      </c>
      <c r="D62" s="712" t="s">
        <v>314</v>
      </c>
      <c r="E62" s="713"/>
      <c r="F62" s="105" t="s">
        <v>314</v>
      </c>
      <c r="G62" s="105" t="s">
        <v>314</v>
      </c>
      <c r="H62" s="714" t="s">
        <v>314</v>
      </c>
      <c r="I62" s="715"/>
      <c r="J62" s="93"/>
    </row>
    <row r="63" spans="1:10" s="61" customFormat="1" ht="62.25" hidden="1" outlineLevel="2">
      <c r="A63" s="66"/>
      <c r="B63" s="67" t="s">
        <v>320</v>
      </c>
      <c r="C63" s="66" t="s">
        <v>409</v>
      </c>
      <c r="D63" s="652" t="s">
        <v>410</v>
      </c>
      <c r="E63" s="653">
        <v>68</v>
      </c>
      <c r="F63" s="104"/>
      <c r="G63" s="100"/>
      <c r="H63" s="654">
        <v>1</v>
      </c>
      <c r="I63" s="655"/>
      <c r="J63" s="74"/>
    </row>
    <row r="64" spans="1:10" s="61" customFormat="1" ht="30.75" outlineLevel="2">
      <c r="A64" s="66"/>
      <c r="B64" s="67" t="s">
        <v>322</v>
      </c>
      <c r="C64" s="66" t="s">
        <v>411</v>
      </c>
      <c r="D64" s="652" t="s">
        <v>412</v>
      </c>
      <c r="E64" s="653"/>
      <c r="F64" s="104">
        <v>1</v>
      </c>
      <c r="G64" s="100">
        <v>430</v>
      </c>
      <c r="H64" s="654">
        <v>12</v>
      </c>
      <c r="I64" s="655"/>
      <c r="J64" s="74">
        <v>2025</v>
      </c>
    </row>
    <row r="65" spans="1:10" s="61" customFormat="1" ht="30.75" outlineLevel="2">
      <c r="A65" s="66"/>
      <c r="B65" s="67" t="s">
        <v>324</v>
      </c>
      <c r="C65" s="66" t="s">
        <v>413</v>
      </c>
      <c r="D65" s="652" t="s">
        <v>412</v>
      </c>
      <c r="E65" s="653"/>
      <c r="F65" s="104">
        <v>1</v>
      </c>
      <c r="G65" s="100">
        <v>205</v>
      </c>
      <c r="H65" s="654">
        <v>12</v>
      </c>
      <c r="I65" s="655"/>
      <c r="J65" s="74">
        <f>G65*H65</f>
        <v>2460</v>
      </c>
    </row>
    <row r="66" spans="1:10" s="61" customFormat="1" ht="30.75" outlineLevel="2">
      <c r="A66" s="66"/>
      <c r="B66" s="67" t="s">
        <v>326</v>
      </c>
      <c r="C66" s="66" t="s">
        <v>414</v>
      </c>
      <c r="D66" s="652" t="s">
        <v>412</v>
      </c>
      <c r="E66" s="653"/>
      <c r="F66" s="104"/>
      <c r="G66" s="100">
        <v>738</v>
      </c>
      <c r="H66" s="654">
        <v>12</v>
      </c>
      <c r="I66" s="655"/>
      <c r="J66" s="74"/>
    </row>
    <row r="67" spans="1:10" s="61" customFormat="1" ht="46.5" outlineLevel="2">
      <c r="A67" s="66"/>
      <c r="B67" s="67" t="s">
        <v>415</v>
      </c>
      <c r="C67" s="66" t="s">
        <v>416</v>
      </c>
      <c r="D67" s="652" t="s">
        <v>410</v>
      </c>
      <c r="E67" s="653">
        <v>68</v>
      </c>
      <c r="F67" s="104"/>
      <c r="G67" s="100"/>
      <c r="H67" s="654">
        <v>1</v>
      </c>
      <c r="I67" s="655"/>
      <c r="J67" s="74"/>
    </row>
    <row r="68" spans="1:10" s="61" customFormat="1" ht="30.75" outlineLevel="2">
      <c r="A68" s="66"/>
      <c r="B68" s="67" t="s">
        <v>417</v>
      </c>
      <c r="C68" s="66" t="s">
        <v>607</v>
      </c>
      <c r="D68" s="652" t="s">
        <v>419</v>
      </c>
      <c r="E68" s="653">
        <v>68</v>
      </c>
      <c r="F68" s="104"/>
      <c r="G68" s="100"/>
      <c r="H68" s="654">
        <v>1</v>
      </c>
      <c r="I68" s="655"/>
      <c r="J68" s="74"/>
    </row>
    <row r="69" spans="1:10" s="61" customFormat="1" ht="30.75" outlineLevel="2">
      <c r="A69" s="66"/>
      <c r="B69" s="67" t="s">
        <v>610</v>
      </c>
      <c r="C69" s="66" t="s">
        <v>609</v>
      </c>
      <c r="D69" s="652" t="s">
        <v>419</v>
      </c>
      <c r="E69" s="653">
        <v>68</v>
      </c>
      <c r="F69" s="104"/>
      <c r="G69" s="100"/>
      <c r="H69" s="654">
        <v>1</v>
      </c>
      <c r="I69" s="655"/>
      <c r="J69" s="74"/>
    </row>
    <row r="70" spans="1:10" s="61" customFormat="1" ht="30.75" outlineLevel="2">
      <c r="A70" s="66"/>
      <c r="B70" s="67" t="s">
        <v>614</v>
      </c>
      <c r="C70" s="66" t="s">
        <v>611</v>
      </c>
      <c r="D70" s="652" t="s">
        <v>419</v>
      </c>
      <c r="E70" s="653">
        <v>68</v>
      </c>
      <c r="F70" s="104"/>
      <c r="G70" s="100"/>
      <c r="H70" s="654">
        <v>1</v>
      </c>
      <c r="I70" s="655"/>
      <c r="J70" s="74"/>
    </row>
    <row r="71" spans="1:10" s="61" customFormat="1" ht="30.75" outlineLevel="2">
      <c r="A71" s="66"/>
      <c r="B71" s="67" t="s">
        <v>615</v>
      </c>
      <c r="C71" s="66" t="s">
        <v>612</v>
      </c>
      <c r="D71" s="652" t="s">
        <v>419</v>
      </c>
      <c r="E71" s="653">
        <v>68</v>
      </c>
      <c r="F71" s="104"/>
      <c r="G71" s="100"/>
      <c r="H71" s="654">
        <v>1</v>
      </c>
      <c r="I71" s="655"/>
      <c r="J71" s="74"/>
    </row>
    <row r="72" spans="1:10" s="61" customFormat="1" ht="30.75" outlineLevel="2">
      <c r="A72" s="66"/>
      <c r="B72" s="106" t="s">
        <v>616</v>
      </c>
      <c r="C72" s="66" t="s">
        <v>613</v>
      </c>
      <c r="D72" s="652" t="s">
        <v>419</v>
      </c>
      <c r="E72" s="653">
        <v>68</v>
      </c>
      <c r="F72" s="104"/>
      <c r="G72" s="100"/>
      <c r="H72" s="654">
        <v>1</v>
      </c>
      <c r="I72" s="655"/>
      <c r="J72" s="74"/>
    </row>
    <row r="73" spans="1:10" s="61" customFormat="1" ht="15" outlineLevel="2">
      <c r="A73" s="66"/>
      <c r="B73" s="106" t="s">
        <v>617</v>
      </c>
      <c r="C73" s="66" t="s">
        <v>618</v>
      </c>
      <c r="D73" s="652" t="s">
        <v>419</v>
      </c>
      <c r="E73" s="653">
        <v>68</v>
      </c>
      <c r="F73" s="104"/>
      <c r="G73" s="100"/>
      <c r="H73" s="654">
        <v>1</v>
      </c>
      <c r="I73" s="655"/>
      <c r="J73" s="74"/>
    </row>
    <row r="74" spans="1:13" s="61" customFormat="1" ht="15.75" outlineLevel="2">
      <c r="A74" s="656" t="s">
        <v>307</v>
      </c>
      <c r="B74" s="636"/>
      <c r="C74" s="636"/>
      <c r="D74" s="636"/>
      <c r="E74" s="636"/>
      <c r="F74" s="636"/>
      <c r="G74" s="636"/>
      <c r="H74" s="636"/>
      <c r="I74" s="637"/>
      <c r="J74" s="102">
        <f>SUM(J48:J73)</f>
        <v>169933</v>
      </c>
      <c r="K74" s="167"/>
      <c r="M74" s="167"/>
    </row>
    <row r="75" spans="1:10" s="61" customFormat="1" ht="24" customHeight="1">
      <c r="A75" s="647" t="s">
        <v>495</v>
      </c>
      <c r="B75" s="648"/>
      <c r="C75" s="648"/>
      <c r="D75" s="648"/>
      <c r="E75" s="648"/>
      <c r="F75" s="648"/>
      <c r="G75" s="648"/>
      <c r="H75" s="648"/>
      <c r="I75" s="648"/>
      <c r="J75" s="648"/>
    </row>
    <row r="76" spans="1:10" ht="27">
      <c r="A76" s="77"/>
      <c r="B76" s="96" t="s">
        <v>292</v>
      </c>
      <c r="C76" s="63" t="s">
        <v>330</v>
      </c>
      <c r="D76" s="657" t="s">
        <v>331</v>
      </c>
      <c r="E76" s="657"/>
      <c r="F76" s="63" t="s">
        <v>332</v>
      </c>
      <c r="G76" s="63" t="s">
        <v>333</v>
      </c>
      <c r="H76" s="657" t="s">
        <v>334</v>
      </c>
      <c r="I76" s="657"/>
      <c r="J76" s="63" t="s">
        <v>335</v>
      </c>
    </row>
    <row r="77" spans="1:10" s="98" customFormat="1" ht="12.75">
      <c r="A77" s="97"/>
      <c r="B77" s="80">
        <v>1</v>
      </c>
      <c r="C77" s="80">
        <v>2</v>
      </c>
      <c r="D77" s="645">
        <v>3</v>
      </c>
      <c r="E77" s="646"/>
      <c r="F77" s="80">
        <v>4</v>
      </c>
      <c r="G77" s="80">
        <v>5</v>
      </c>
      <c r="H77" s="645">
        <v>6</v>
      </c>
      <c r="I77" s="646"/>
      <c r="J77" s="80" t="s">
        <v>336</v>
      </c>
    </row>
    <row r="78" spans="1:10" s="61" customFormat="1" ht="15" outlineLevel="2">
      <c r="A78" s="66"/>
      <c r="B78" s="67">
        <v>1</v>
      </c>
      <c r="C78" s="66" t="s">
        <v>420</v>
      </c>
      <c r="D78" s="652" t="s">
        <v>393</v>
      </c>
      <c r="E78" s="653"/>
      <c r="F78" s="70">
        <v>1</v>
      </c>
      <c r="G78" s="100">
        <v>1328.03</v>
      </c>
      <c r="H78" s="654">
        <v>12</v>
      </c>
      <c r="I78" s="655"/>
      <c r="J78" s="74">
        <v>15943.2</v>
      </c>
    </row>
    <row r="79" spans="1:10" s="61" customFormat="1" ht="30.75" outlineLevel="2">
      <c r="A79" s="66"/>
      <c r="B79" s="67">
        <v>2</v>
      </c>
      <c r="C79" s="66" t="s">
        <v>421</v>
      </c>
      <c r="D79" s="652" t="s">
        <v>393</v>
      </c>
      <c r="E79" s="653"/>
      <c r="F79" s="70">
        <v>1</v>
      </c>
      <c r="G79" s="100">
        <v>290</v>
      </c>
      <c r="H79" s="654">
        <v>12</v>
      </c>
      <c r="I79" s="655"/>
      <c r="J79" s="74">
        <f>3480+240</f>
        <v>3720</v>
      </c>
    </row>
    <row r="80" spans="1:10" s="61" customFormat="1" ht="30.75" outlineLevel="2">
      <c r="A80" s="66"/>
      <c r="B80" s="67">
        <v>3</v>
      </c>
      <c r="C80" s="66" t="s">
        <v>422</v>
      </c>
      <c r="D80" s="652" t="s">
        <v>423</v>
      </c>
      <c r="E80" s="653"/>
      <c r="F80" s="70">
        <v>1</v>
      </c>
      <c r="G80" s="100"/>
      <c r="H80" s="654">
        <v>12</v>
      </c>
      <c r="I80" s="655"/>
      <c r="J80" s="74"/>
    </row>
    <row r="81" spans="1:10" s="61" customFormat="1" ht="30.75" outlineLevel="2">
      <c r="A81" s="66"/>
      <c r="B81" s="67">
        <v>4</v>
      </c>
      <c r="C81" s="66" t="s">
        <v>424</v>
      </c>
      <c r="D81" s="652" t="s">
        <v>423</v>
      </c>
      <c r="E81" s="653"/>
      <c r="F81" s="70"/>
      <c r="G81" s="100">
        <v>35000</v>
      </c>
      <c r="H81" s="654">
        <v>1</v>
      </c>
      <c r="I81" s="655"/>
      <c r="J81" s="74">
        <v>33816</v>
      </c>
    </row>
    <row r="82" spans="1:10" s="61" customFormat="1" ht="15" outlineLevel="2">
      <c r="A82" s="66"/>
      <c r="B82" s="67">
        <v>5</v>
      </c>
      <c r="C82" s="66" t="s">
        <v>425</v>
      </c>
      <c r="D82" s="652" t="s">
        <v>426</v>
      </c>
      <c r="E82" s="653"/>
      <c r="F82" s="70">
        <v>30</v>
      </c>
      <c r="G82" s="100">
        <v>2434.6</v>
      </c>
      <c r="H82" s="654">
        <v>1</v>
      </c>
      <c r="I82" s="655"/>
      <c r="J82" s="74"/>
    </row>
    <row r="83" spans="1:10" s="61" customFormat="1" ht="16.5" customHeight="1" outlineLevel="2">
      <c r="A83" s="66"/>
      <c r="B83" s="67">
        <v>6</v>
      </c>
      <c r="C83" s="66" t="s">
        <v>644</v>
      </c>
      <c r="D83" s="652" t="s">
        <v>426</v>
      </c>
      <c r="E83" s="653"/>
      <c r="F83" s="70">
        <v>1</v>
      </c>
      <c r="G83" s="100"/>
      <c r="H83" s="654">
        <v>1</v>
      </c>
      <c r="I83" s="655"/>
      <c r="J83" s="74"/>
    </row>
    <row r="84" spans="1:10" s="61" customFormat="1" ht="48" customHeight="1" outlineLevel="2">
      <c r="A84" s="66"/>
      <c r="B84" s="67">
        <v>7</v>
      </c>
      <c r="C84" s="66" t="s">
        <v>427</v>
      </c>
      <c r="D84" s="652" t="s">
        <v>423</v>
      </c>
      <c r="E84" s="653"/>
      <c r="F84" s="70">
        <v>1</v>
      </c>
      <c r="G84" s="100">
        <v>7000</v>
      </c>
      <c r="H84" s="654">
        <v>1</v>
      </c>
      <c r="I84" s="655"/>
      <c r="J84" s="74">
        <f>12360.8-240</f>
        <v>12120.8</v>
      </c>
    </row>
    <row r="85" spans="1:10" s="61" customFormat="1" ht="15" outlineLevel="2">
      <c r="A85" s="66"/>
      <c r="B85" s="67">
        <v>8</v>
      </c>
      <c r="C85" s="66" t="s">
        <v>428</v>
      </c>
      <c r="D85" s="652" t="s">
        <v>397</v>
      </c>
      <c r="E85" s="653"/>
      <c r="F85" s="104"/>
      <c r="G85" s="100">
        <v>1</v>
      </c>
      <c r="H85" s="654">
        <v>1</v>
      </c>
      <c r="I85" s="655"/>
      <c r="J85" s="74"/>
    </row>
    <row r="86" spans="1:10" s="61" customFormat="1" ht="30.75" outlineLevel="2">
      <c r="A86" s="66"/>
      <c r="B86" s="67">
        <v>9</v>
      </c>
      <c r="C86" s="66" t="s">
        <v>590</v>
      </c>
      <c r="D86" s="652" t="s">
        <v>423</v>
      </c>
      <c r="E86" s="653"/>
      <c r="F86" s="70">
        <v>1</v>
      </c>
      <c r="G86" s="100">
        <v>900</v>
      </c>
      <c r="H86" s="654">
        <v>12</v>
      </c>
      <c r="I86" s="655"/>
      <c r="J86" s="74"/>
    </row>
    <row r="87" spans="1:10" s="61" customFormat="1" ht="15" outlineLevel="2">
      <c r="A87" s="66"/>
      <c r="B87" s="67"/>
      <c r="C87" s="66"/>
      <c r="D87" s="652"/>
      <c r="E87" s="653"/>
      <c r="F87" s="70"/>
      <c r="G87" s="100"/>
      <c r="H87" s="654"/>
      <c r="I87" s="655"/>
      <c r="J87" s="74">
        <f>F87*G87*H87</f>
        <v>0</v>
      </c>
    </row>
    <row r="88" spans="1:13" s="61" customFormat="1" ht="15.75" outlineLevel="1">
      <c r="A88" s="656" t="s">
        <v>307</v>
      </c>
      <c r="B88" s="636"/>
      <c r="C88" s="636"/>
      <c r="D88" s="636"/>
      <c r="E88" s="636"/>
      <c r="F88" s="636"/>
      <c r="G88" s="636"/>
      <c r="H88" s="636"/>
      <c r="I88" s="637"/>
      <c r="J88" s="102">
        <f>SUM(J78:J87)</f>
        <v>65600</v>
      </c>
      <c r="K88" s="167"/>
      <c r="M88" s="167"/>
    </row>
    <row r="89" spans="1:10" s="61" customFormat="1" ht="32.25" customHeight="1">
      <c r="A89" s="647" t="s">
        <v>496</v>
      </c>
      <c r="B89" s="648"/>
      <c r="C89" s="648"/>
      <c r="D89" s="648"/>
      <c r="E89" s="648"/>
      <c r="F89" s="648"/>
      <c r="G89" s="648"/>
      <c r="H89" s="648"/>
      <c r="I89" s="648"/>
      <c r="J89" s="648"/>
    </row>
    <row r="90" spans="1:10" s="61" customFormat="1" ht="81">
      <c r="A90" s="107"/>
      <c r="B90" s="108" t="s">
        <v>292</v>
      </c>
      <c r="C90" s="705" t="s">
        <v>330</v>
      </c>
      <c r="D90" s="706"/>
      <c r="E90" s="706"/>
      <c r="F90" s="707"/>
      <c r="G90" s="109" t="s">
        <v>429</v>
      </c>
      <c r="H90" s="708" t="s">
        <v>310</v>
      </c>
      <c r="I90" s="708"/>
      <c r="J90" s="109" t="s">
        <v>430</v>
      </c>
    </row>
    <row r="91" spans="1:10" s="61" customFormat="1" ht="15">
      <c r="A91" s="110"/>
      <c r="B91" s="111">
        <v>1</v>
      </c>
      <c r="C91" s="709">
        <v>2</v>
      </c>
      <c r="D91" s="710"/>
      <c r="E91" s="710"/>
      <c r="F91" s="711"/>
      <c r="G91" s="65">
        <v>3</v>
      </c>
      <c r="H91" s="709">
        <v>4</v>
      </c>
      <c r="I91" s="711"/>
      <c r="J91" s="65" t="s">
        <v>312</v>
      </c>
    </row>
    <row r="92" spans="1:10" s="94" customFormat="1" ht="15" hidden="1" outlineLevel="1">
      <c r="A92" s="90"/>
      <c r="B92" s="91">
        <v>1</v>
      </c>
      <c r="C92" s="701" t="s">
        <v>431</v>
      </c>
      <c r="D92" s="702"/>
      <c r="E92" s="702"/>
      <c r="F92" s="703"/>
      <c r="G92" s="112" t="s">
        <v>314</v>
      </c>
      <c r="H92" s="704" t="s">
        <v>314</v>
      </c>
      <c r="I92" s="704"/>
      <c r="J92" s="93">
        <f>J93+J94</f>
        <v>0</v>
      </c>
    </row>
    <row r="93" spans="1:10" s="61" customFormat="1" ht="27.75" customHeight="1" hidden="1" outlineLevel="1">
      <c r="A93" s="66"/>
      <c r="B93" s="67" t="s">
        <v>315</v>
      </c>
      <c r="C93" s="696" t="s">
        <v>432</v>
      </c>
      <c r="D93" s="697"/>
      <c r="E93" s="697"/>
      <c r="F93" s="698"/>
      <c r="G93" s="114"/>
      <c r="H93" s="699"/>
      <c r="I93" s="699"/>
      <c r="J93" s="74">
        <f>D93*H93/100</f>
        <v>0</v>
      </c>
    </row>
    <row r="94" spans="1:10" s="61" customFormat="1" ht="15" hidden="1" outlineLevel="1">
      <c r="A94" s="66"/>
      <c r="B94" s="67" t="s">
        <v>317</v>
      </c>
      <c r="C94" s="696" t="s">
        <v>433</v>
      </c>
      <c r="D94" s="697"/>
      <c r="E94" s="697"/>
      <c r="F94" s="698"/>
      <c r="G94" s="114"/>
      <c r="H94" s="699"/>
      <c r="I94" s="699"/>
      <c r="J94" s="74">
        <f>D94*H94/100</f>
        <v>0</v>
      </c>
    </row>
    <row r="95" spans="1:10" s="94" customFormat="1" ht="15" outlineLevel="1">
      <c r="A95" s="90"/>
      <c r="B95" s="91">
        <v>2</v>
      </c>
      <c r="C95" s="701" t="s">
        <v>434</v>
      </c>
      <c r="D95" s="702"/>
      <c r="E95" s="702"/>
      <c r="F95" s="703"/>
      <c r="G95" s="112" t="s">
        <v>314</v>
      </c>
      <c r="H95" s="704" t="s">
        <v>314</v>
      </c>
      <c r="I95" s="704"/>
      <c r="J95" s="93">
        <f>J97+J98+J99</f>
        <v>0</v>
      </c>
    </row>
    <row r="96" spans="1:10" s="61" customFormat="1" ht="15" outlineLevel="1">
      <c r="A96" s="66"/>
      <c r="B96" s="67" t="s">
        <v>320</v>
      </c>
      <c r="C96" s="696" t="s">
        <v>435</v>
      </c>
      <c r="D96" s="697"/>
      <c r="E96" s="697"/>
      <c r="F96" s="698"/>
      <c r="G96" s="114"/>
      <c r="H96" s="699"/>
      <c r="I96" s="699"/>
      <c r="J96" s="74">
        <v>41829</v>
      </c>
    </row>
    <row r="97" spans="1:10" s="61" customFormat="1" ht="15" outlineLevel="1">
      <c r="A97" s="66"/>
      <c r="B97" s="67"/>
      <c r="C97" s="696"/>
      <c r="D97" s="697"/>
      <c r="E97" s="697"/>
      <c r="F97" s="698"/>
      <c r="G97" s="114"/>
      <c r="H97" s="699"/>
      <c r="I97" s="699"/>
      <c r="J97" s="74">
        <f>D97*H97/100</f>
        <v>0</v>
      </c>
    </row>
    <row r="98" spans="1:10" s="61" customFormat="1" ht="15" hidden="1" outlineLevel="1">
      <c r="A98" s="66"/>
      <c r="B98" s="67"/>
      <c r="C98" s="696"/>
      <c r="D98" s="697"/>
      <c r="E98" s="697"/>
      <c r="F98" s="698"/>
      <c r="G98" s="114"/>
      <c r="H98" s="699"/>
      <c r="I98" s="699"/>
      <c r="J98" s="74">
        <f>D98*H98/100</f>
        <v>0</v>
      </c>
    </row>
    <row r="99" spans="1:10" s="61" customFormat="1" ht="15" hidden="1" outlineLevel="1">
      <c r="A99" s="66"/>
      <c r="B99" s="67"/>
      <c r="C99" s="696"/>
      <c r="D99" s="697"/>
      <c r="E99" s="697"/>
      <c r="F99" s="698"/>
      <c r="G99" s="114"/>
      <c r="H99" s="700"/>
      <c r="I99" s="700"/>
      <c r="J99" s="74">
        <f>D99*H99/100</f>
        <v>0</v>
      </c>
    </row>
    <row r="100" spans="1:10" s="94" customFormat="1" ht="15" hidden="1" outlineLevel="1">
      <c r="A100" s="90"/>
      <c r="B100" s="91">
        <v>3</v>
      </c>
      <c r="C100" s="701" t="s">
        <v>436</v>
      </c>
      <c r="D100" s="702"/>
      <c r="E100" s="702"/>
      <c r="F100" s="703"/>
      <c r="G100" s="112" t="s">
        <v>314</v>
      </c>
      <c r="H100" s="699"/>
      <c r="I100" s="699"/>
      <c r="J100" s="93">
        <f>J102+J103</f>
        <v>0</v>
      </c>
    </row>
    <row r="101" spans="1:10" s="61" customFormat="1" ht="15" hidden="1" outlineLevel="1">
      <c r="A101" s="66"/>
      <c r="B101" s="67" t="s">
        <v>437</v>
      </c>
      <c r="C101" s="696" t="s">
        <v>438</v>
      </c>
      <c r="D101" s="697"/>
      <c r="E101" s="697"/>
      <c r="F101" s="698"/>
      <c r="G101" s="115"/>
      <c r="H101" s="699"/>
      <c r="I101" s="699"/>
      <c r="J101" s="93"/>
    </row>
    <row r="102" spans="1:10" s="61" customFormat="1" ht="15" hidden="1" outlineLevel="1">
      <c r="A102" s="66"/>
      <c r="B102" s="67"/>
      <c r="C102" s="696"/>
      <c r="D102" s="697"/>
      <c r="E102" s="697"/>
      <c r="F102" s="698"/>
      <c r="G102" s="115"/>
      <c r="H102" s="699"/>
      <c r="I102" s="699"/>
      <c r="J102" s="74">
        <f>D102*H102/100</f>
        <v>0</v>
      </c>
    </row>
    <row r="103" spans="1:10" s="61" customFormat="1" ht="15" hidden="1" outlineLevel="1">
      <c r="A103" s="66"/>
      <c r="B103" s="67"/>
      <c r="C103" s="696"/>
      <c r="D103" s="697"/>
      <c r="E103" s="697"/>
      <c r="F103" s="698"/>
      <c r="G103" s="115"/>
      <c r="H103" s="699"/>
      <c r="I103" s="699"/>
      <c r="J103" s="74">
        <f>D103*H103/100</f>
        <v>0</v>
      </c>
    </row>
    <row r="104" spans="1:10" s="61" customFormat="1" ht="15.75" outlineLevel="1">
      <c r="A104" s="656" t="s">
        <v>307</v>
      </c>
      <c r="B104" s="636"/>
      <c r="C104" s="636"/>
      <c r="D104" s="636"/>
      <c r="E104" s="636"/>
      <c r="F104" s="636"/>
      <c r="G104" s="636"/>
      <c r="H104" s="636"/>
      <c r="I104" s="637"/>
      <c r="J104" s="76">
        <f>J96</f>
        <v>41829</v>
      </c>
    </row>
    <row r="105" spans="1:10" s="61" customFormat="1" ht="24" customHeight="1" hidden="1">
      <c r="A105" s="647" t="s">
        <v>497</v>
      </c>
      <c r="B105" s="648"/>
      <c r="C105" s="648"/>
      <c r="D105" s="648"/>
      <c r="E105" s="648"/>
      <c r="F105" s="648"/>
      <c r="G105" s="648"/>
      <c r="H105" s="648"/>
      <c r="I105" s="648"/>
      <c r="J105" s="649"/>
    </row>
    <row r="106" spans="1:10" ht="13.5" hidden="1">
      <c r="A106" s="77"/>
      <c r="B106" s="78" t="s">
        <v>292</v>
      </c>
      <c r="C106" s="63" t="s">
        <v>330</v>
      </c>
      <c r="D106" s="650" t="s">
        <v>331</v>
      </c>
      <c r="E106" s="651"/>
      <c r="F106" s="650" t="s">
        <v>332</v>
      </c>
      <c r="G106" s="651"/>
      <c r="H106" s="650" t="s">
        <v>340</v>
      </c>
      <c r="I106" s="651"/>
      <c r="J106" s="63" t="s">
        <v>335</v>
      </c>
    </row>
    <row r="107" spans="1:10" ht="13.5" hidden="1">
      <c r="A107" s="77"/>
      <c r="B107" s="80">
        <v>1</v>
      </c>
      <c r="C107" s="80">
        <v>2</v>
      </c>
      <c r="D107" s="645">
        <v>3</v>
      </c>
      <c r="E107" s="646"/>
      <c r="F107" s="645">
        <v>4</v>
      </c>
      <c r="G107" s="646"/>
      <c r="H107" s="645">
        <v>5</v>
      </c>
      <c r="I107" s="646"/>
      <c r="J107" s="80" t="s">
        <v>341</v>
      </c>
    </row>
    <row r="108" spans="1:10" s="61" customFormat="1" ht="15" hidden="1" outlineLevel="1">
      <c r="A108" s="66"/>
      <c r="B108" s="67">
        <v>1</v>
      </c>
      <c r="C108" s="75" t="s">
        <v>439</v>
      </c>
      <c r="D108" s="630"/>
      <c r="E108" s="631"/>
      <c r="F108" s="632"/>
      <c r="G108" s="633"/>
      <c r="H108" s="634"/>
      <c r="I108" s="635"/>
      <c r="J108" s="82">
        <f>D108*F108*H108</f>
        <v>0</v>
      </c>
    </row>
    <row r="109" spans="1:10" s="61" customFormat="1" ht="15" hidden="1" outlineLevel="1">
      <c r="A109" s="66"/>
      <c r="B109" s="67">
        <v>2</v>
      </c>
      <c r="C109" s="75" t="s">
        <v>440</v>
      </c>
      <c r="D109" s="630"/>
      <c r="E109" s="631"/>
      <c r="F109" s="632"/>
      <c r="G109" s="633"/>
      <c r="H109" s="634"/>
      <c r="I109" s="635"/>
      <c r="J109" s="82">
        <f>D109*F109*H109</f>
        <v>0</v>
      </c>
    </row>
    <row r="110" spans="1:10" s="61" customFormat="1" ht="15.75" hidden="1" outlineLevel="1">
      <c r="A110" s="83" t="s">
        <v>307</v>
      </c>
      <c r="B110" s="84"/>
      <c r="C110" s="636" t="s">
        <v>307</v>
      </c>
      <c r="D110" s="636"/>
      <c r="E110" s="636"/>
      <c r="F110" s="636"/>
      <c r="G110" s="636"/>
      <c r="H110" s="636"/>
      <c r="I110" s="637"/>
      <c r="J110" s="76">
        <f>SUM(J108:J109)</f>
        <v>0</v>
      </c>
    </row>
    <row r="111" spans="1:10" s="61" customFormat="1" ht="22.5" customHeight="1" hidden="1">
      <c r="A111" s="647" t="s">
        <v>498</v>
      </c>
      <c r="B111" s="648"/>
      <c r="C111" s="648"/>
      <c r="D111" s="648"/>
      <c r="E111" s="648"/>
      <c r="F111" s="648"/>
      <c r="G111" s="648"/>
      <c r="H111" s="648"/>
      <c r="I111" s="648"/>
      <c r="J111" s="649"/>
    </row>
    <row r="112" spans="1:10" ht="13.5" hidden="1">
      <c r="A112" s="77"/>
      <c r="B112" s="78" t="s">
        <v>292</v>
      </c>
      <c r="C112" s="63" t="s">
        <v>330</v>
      </c>
      <c r="D112" s="650" t="s">
        <v>331</v>
      </c>
      <c r="E112" s="651"/>
      <c r="F112" s="650" t="s">
        <v>332</v>
      </c>
      <c r="G112" s="651"/>
      <c r="H112" s="650" t="s">
        <v>342</v>
      </c>
      <c r="I112" s="651"/>
      <c r="J112" s="63" t="s">
        <v>335</v>
      </c>
    </row>
    <row r="113" spans="1:10" ht="13.5" hidden="1">
      <c r="A113" s="77"/>
      <c r="B113" s="80">
        <v>1</v>
      </c>
      <c r="C113" s="80">
        <v>2</v>
      </c>
      <c r="D113" s="645">
        <v>3</v>
      </c>
      <c r="E113" s="646"/>
      <c r="F113" s="645">
        <v>4</v>
      </c>
      <c r="G113" s="646"/>
      <c r="H113" s="645">
        <v>5</v>
      </c>
      <c r="I113" s="646"/>
      <c r="J113" s="80" t="s">
        <v>341</v>
      </c>
    </row>
    <row r="114" spans="1:10" s="61" customFormat="1" ht="15" hidden="1" outlineLevel="1">
      <c r="A114" s="66"/>
      <c r="B114" s="67">
        <v>1</v>
      </c>
      <c r="C114" s="75" t="s">
        <v>343</v>
      </c>
      <c r="D114" s="630" t="s">
        <v>344</v>
      </c>
      <c r="E114" s="631"/>
      <c r="F114" s="632"/>
      <c r="G114" s="633"/>
      <c r="H114" s="634"/>
      <c r="I114" s="635"/>
      <c r="J114" s="82"/>
    </row>
    <row r="115" spans="1:10" s="61" customFormat="1" ht="15" hidden="1" outlineLevel="1">
      <c r="A115" s="66"/>
      <c r="B115" s="67"/>
      <c r="C115" s="75" t="s">
        <v>345</v>
      </c>
      <c r="D115" s="630"/>
      <c r="E115" s="631"/>
      <c r="F115" s="632"/>
      <c r="G115" s="633"/>
      <c r="H115" s="634"/>
      <c r="I115" s="635"/>
      <c r="J115" s="82"/>
    </row>
    <row r="116" spans="1:10" s="61" customFormat="1" ht="15" hidden="1" outlineLevel="1">
      <c r="A116" s="66"/>
      <c r="B116" s="67"/>
      <c r="C116" s="75" t="s">
        <v>620</v>
      </c>
      <c r="D116" s="630"/>
      <c r="E116" s="631"/>
      <c r="F116" s="632"/>
      <c r="G116" s="633"/>
      <c r="H116" s="634"/>
      <c r="I116" s="635"/>
      <c r="J116" s="82"/>
    </row>
    <row r="117" spans="1:10" s="61" customFormat="1" ht="15" hidden="1" outlineLevel="1">
      <c r="A117" s="66"/>
      <c r="B117" s="67"/>
      <c r="C117" s="75"/>
      <c r="D117" s="630"/>
      <c r="E117" s="631"/>
      <c r="F117" s="632"/>
      <c r="G117" s="633"/>
      <c r="H117" s="634"/>
      <c r="I117" s="635"/>
      <c r="J117" s="82">
        <f>F117*H117</f>
        <v>0</v>
      </c>
    </row>
    <row r="118" spans="1:10" s="61" customFormat="1" ht="15" hidden="1" outlineLevel="1">
      <c r="A118" s="66"/>
      <c r="B118" s="67"/>
      <c r="C118" s="75"/>
      <c r="D118" s="630"/>
      <c r="E118" s="631"/>
      <c r="F118" s="632"/>
      <c r="G118" s="633"/>
      <c r="H118" s="634"/>
      <c r="I118" s="635"/>
      <c r="J118" s="82">
        <f>F118*H118</f>
        <v>0</v>
      </c>
    </row>
    <row r="119" spans="1:10" s="61" customFormat="1" ht="15" hidden="1" outlineLevel="1">
      <c r="A119" s="66"/>
      <c r="B119" s="67"/>
      <c r="C119" s="75"/>
      <c r="D119" s="630"/>
      <c r="E119" s="631"/>
      <c r="F119" s="632"/>
      <c r="G119" s="633"/>
      <c r="H119" s="634"/>
      <c r="I119" s="635"/>
      <c r="J119" s="82">
        <f>F119*H119</f>
        <v>0</v>
      </c>
    </row>
    <row r="120" spans="1:10" s="61" customFormat="1" ht="15.75" hidden="1" outlineLevel="1">
      <c r="A120" s="83" t="s">
        <v>307</v>
      </c>
      <c r="B120" s="84"/>
      <c r="C120" s="636" t="s">
        <v>307</v>
      </c>
      <c r="D120" s="636"/>
      <c r="E120" s="636"/>
      <c r="F120" s="636"/>
      <c r="G120" s="636"/>
      <c r="H120" s="636"/>
      <c r="I120" s="637"/>
      <c r="J120" s="76">
        <f>J114</f>
        <v>0</v>
      </c>
    </row>
    <row r="121" spans="1:10" s="61" customFormat="1" ht="25.5" customHeight="1" hidden="1">
      <c r="A121" s="647" t="s">
        <v>499</v>
      </c>
      <c r="B121" s="648"/>
      <c r="C121" s="648"/>
      <c r="D121" s="648"/>
      <c r="E121" s="648"/>
      <c r="F121" s="648"/>
      <c r="G121" s="648"/>
      <c r="H121" s="648"/>
      <c r="I121" s="648"/>
      <c r="J121" s="649"/>
    </row>
    <row r="122" spans="1:10" ht="13.5" hidden="1">
      <c r="A122" s="77"/>
      <c r="B122" s="78" t="s">
        <v>292</v>
      </c>
      <c r="C122" s="63" t="s">
        <v>441</v>
      </c>
      <c r="D122" s="650" t="s">
        <v>442</v>
      </c>
      <c r="E122" s="651"/>
      <c r="F122" s="650" t="s">
        <v>340</v>
      </c>
      <c r="G122" s="651"/>
      <c r="H122" s="650" t="s">
        <v>443</v>
      </c>
      <c r="I122" s="651"/>
      <c r="J122" s="63" t="s">
        <v>335</v>
      </c>
    </row>
    <row r="123" spans="1:10" ht="13.5" hidden="1">
      <c r="A123" s="77"/>
      <c r="B123" s="80">
        <v>1</v>
      </c>
      <c r="C123" s="80">
        <v>2</v>
      </c>
      <c r="D123" s="645">
        <v>3</v>
      </c>
      <c r="E123" s="646"/>
      <c r="F123" s="645">
        <v>4</v>
      </c>
      <c r="G123" s="646"/>
      <c r="H123" s="645">
        <v>5</v>
      </c>
      <c r="I123" s="646"/>
      <c r="J123" s="80" t="s">
        <v>357</v>
      </c>
    </row>
    <row r="124" spans="1:10" s="94" customFormat="1" ht="30.75" hidden="1" outlineLevel="1">
      <c r="A124" s="90"/>
      <c r="B124" s="91">
        <v>1</v>
      </c>
      <c r="C124" s="90" t="s">
        <v>444</v>
      </c>
      <c r="D124" s="690">
        <f>D125+D126</f>
        <v>0</v>
      </c>
      <c r="E124" s="691"/>
      <c r="F124" s="692" t="s">
        <v>314</v>
      </c>
      <c r="G124" s="693"/>
      <c r="H124" s="694">
        <v>160</v>
      </c>
      <c r="I124" s="695"/>
      <c r="J124" s="116"/>
    </row>
    <row r="125" spans="1:10" s="61" customFormat="1" ht="30.75" hidden="1" outlineLevel="1">
      <c r="A125" s="66"/>
      <c r="B125" s="67"/>
      <c r="C125" s="66" t="s">
        <v>445</v>
      </c>
      <c r="D125" s="654"/>
      <c r="E125" s="655"/>
      <c r="F125" s="632"/>
      <c r="G125" s="633"/>
      <c r="H125" s="634">
        <v>160</v>
      </c>
      <c r="I125" s="635"/>
      <c r="J125" s="82"/>
    </row>
    <row r="126" spans="1:10" s="61" customFormat="1" ht="15" hidden="1" outlineLevel="1">
      <c r="A126" s="66"/>
      <c r="B126" s="67"/>
      <c r="C126" s="66" t="s">
        <v>446</v>
      </c>
      <c r="D126" s="654"/>
      <c r="E126" s="655"/>
      <c r="F126" s="632"/>
      <c r="G126" s="633"/>
      <c r="H126" s="634">
        <v>160</v>
      </c>
      <c r="I126" s="635"/>
      <c r="J126" s="82">
        <f>D126*F126*50%*H126</f>
        <v>0</v>
      </c>
    </row>
    <row r="127" spans="1:10" s="94" customFormat="1" ht="30.75" hidden="1" outlineLevel="1">
      <c r="A127" s="90"/>
      <c r="B127" s="91">
        <v>2</v>
      </c>
      <c r="C127" s="90" t="s">
        <v>447</v>
      </c>
      <c r="D127" s="690">
        <f>D128+D129</f>
        <v>0</v>
      </c>
      <c r="E127" s="691"/>
      <c r="F127" s="692" t="s">
        <v>314</v>
      </c>
      <c r="G127" s="693"/>
      <c r="H127" s="694">
        <v>160</v>
      </c>
      <c r="I127" s="695"/>
      <c r="J127" s="116">
        <f>J128+J129</f>
        <v>0</v>
      </c>
    </row>
    <row r="128" spans="1:10" s="61" customFormat="1" ht="30.75" hidden="1" outlineLevel="1">
      <c r="A128" s="66"/>
      <c r="B128" s="67"/>
      <c r="C128" s="66" t="s">
        <v>445</v>
      </c>
      <c r="D128" s="654"/>
      <c r="E128" s="655"/>
      <c r="F128" s="632"/>
      <c r="G128" s="633"/>
      <c r="H128" s="634">
        <v>160</v>
      </c>
      <c r="I128" s="635"/>
      <c r="J128" s="82">
        <f>D128*F128*H128</f>
        <v>0</v>
      </c>
    </row>
    <row r="129" spans="1:10" s="61" customFormat="1" ht="15" hidden="1" outlineLevel="1">
      <c r="A129" s="66"/>
      <c r="B129" s="67"/>
      <c r="C129" s="66" t="s">
        <v>446</v>
      </c>
      <c r="D129" s="654"/>
      <c r="E129" s="655"/>
      <c r="F129" s="632"/>
      <c r="G129" s="633"/>
      <c r="H129" s="634">
        <v>160</v>
      </c>
      <c r="I129" s="635"/>
      <c r="J129" s="82">
        <f>D129*F129*H129</f>
        <v>0</v>
      </c>
    </row>
    <row r="130" spans="1:10" s="61" customFormat="1" ht="15.75" hidden="1" outlineLevel="1">
      <c r="A130" s="83" t="s">
        <v>307</v>
      </c>
      <c r="B130" s="84"/>
      <c r="C130" s="636" t="s">
        <v>307</v>
      </c>
      <c r="D130" s="636"/>
      <c r="E130" s="636"/>
      <c r="F130" s="636"/>
      <c r="G130" s="636"/>
      <c r="H130" s="636"/>
      <c r="I130" s="637"/>
      <c r="J130" s="76">
        <f>J124+J127</f>
        <v>0</v>
      </c>
    </row>
    <row r="131" spans="1:10" s="61" customFormat="1" ht="27" customHeight="1" hidden="1">
      <c r="A131" s="647" t="s">
        <v>500</v>
      </c>
      <c r="B131" s="648"/>
      <c r="C131" s="648"/>
      <c r="D131" s="648"/>
      <c r="E131" s="648"/>
      <c r="F131" s="648"/>
      <c r="G131" s="648"/>
      <c r="H131" s="648"/>
      <c r="I131" s="648"/>
      <c r="J131" s="649"/>
    </row>
    <row r="132" spans="1:10" s="120" customFormat="1" ht="30" customHeight="1" hidden="1">
      <c r="A132" s="117"/>
      <c r="B132" s="118" t="s">
        <v>292</v>
      </c>
      <c r="C132" s="119" t="s">
        <v>330</v>
      </c>
      <c r="D132" s="686" t="s">
        <v>448</v>
      </c>
      <c r="E132" s="687"/>
      <c r="F132" s="686" t="s">
        <v>449</v>
      </c>
      <c r="G132" s="687"/>
      <c r="H132" s="686" t="s">
        <v>342</v>
      </c>
      <c r="I132" s="687"/>
      <c r="J132" s="119" t="s">
        <v>335</v>
      </c>
    </row>
    <row r="133" spans="1:10" s="120" customFormat="1" ht="27" hidden="1">
      <c r="A133" s="117"/>
      <c r="B133" s="121">
        <v>1</v>
      </c>
      <c r="C133" s="121">
        <v>2</v>
      </c>
      <c r="D133" s="688">
        <v>3</v>
      </c>
      <c r="E133" s="689"/>
      <c r="F133" s="688">
        <v>4</v>
      </c>
      <c r="G133" s="689"/>
      <c r="H133" s="688">
        <v>5</v>
      </c>
      <c r="I133" s="689"/>
      <c r="J133" s="121" t="s">
        <v>450</v>
      </c>
    </row>
    <row r="134" spans="1:10" s="61" customFormat="1" ht="15" hidden="1" outlineLevel="1">
      <c r="A134" s="66"/>
      <c r="B134" s="67">
        <v>1</v>
      </c>
      <c r="C134" s="75" t="s">
        <v>451</v>
      </c>
      <c r="D134" s="654"/>
      <c r="E134" s="655"/>
      <c r="F134" s="632"/>
      <c r="G134" s="633"/>
      <c r="H134" s="634"/>
      <c r="I134" s="635"/>
      <c r="J134" s="82">
        <f>J136+J139</f>
        <v>0</v>
      </c>
    </row>
    <row r="135" spans="1:10" s="61" customFormat="1" ht="30.75" hidden="1" outlineLevel="1">
      <c r="A135" s="66"/>
      <c r="B135" s="67"/>
      <c r="C135" s="66" t="s">
        <v>452</v>
      </c>
      <c r="D135" s="654"/>
      <c r="E135" s="655"/>
      <c r="F135" s="632"/>
      <c r="G135" s="633"/>
      <c r="H135" s="634"/>
      <c r="I135" s="635"/>
      <c r="J135" s="82"/>
    </row>
    <row r="136" spans="1:10" s="61" customFormat="1" ht="15" hidden="1" outlineLevel="1">
      <c r="A136" s="66"/>
      <c r="B136" s="67"/>
      <c r="C136" s="75"/>
      <c r="D136" s="654"/>
      <c r="E136" s="655"/>
      <c r="F136" s="632"/>
      <c r="G136" s="633"/>
      <c r="H136" s="634"/>
      <c r="I136" s="635"/>
      <c r="J136" s="82">
        <f>F136*D136/100*H136*9/1000</f>
        <v>0</v>
      </c>
    </row>
    <row r="137" spans="1:10" s="61" customFormat="1" ht="15" hidden="1" outlineLevel="1">
      <c r="A137" s="66"/>
      <c r="B137" s="67"/>
      <c r="C137" s="75"/>
      <c r="D137" s="654"/>
      <c r="E137" s="655"/>
      <c r="F137" s="632"/>
      <c r="G137" s="633"/>
      <c r="H137" s="634"/>
      <c r="I137" s="635"/>
      <c r="J137" s="82">
        <f>F137*D137/100*H137*9/1000</f>
        <v>0</v>
      </c>
    </row>
    <row r="138" spans="1:10" s="61" customFormat="1" ht="30.75" hidden="1" outlineLevel="1">
      <c r="A138" s="66"/>
      <c r="B138" s="67">
        <v>2</v>
      </c>
      <c r="C138" s="66" t="s">
        <v>453</v>
      </c>
      <c r="D138" s="654"/>
      <c r="E138" s="655"/>
      <c r="F138" s="632"/>
      <c r="G138" s="633"/>
      <c r="H138" s="634"/>
      <c r="I138" s="635"/>
      <c r="J138" s="82">
        <f>SUM(J140:J141)</f>
        <v>0</v>
      </c>
    </row>
    <row r="139" spans="1:10" s="61" customFormat="1" ht="30.75" hidden="1" outlineLevel="1">
      <c r="A139" s="66"/>
      <c r="B139" s="67"/>
      <c r="C139" s="66" t="s">
        <v>452</v>
      </c>
      <c r="D139" s="654"/>
      <c r="E139" s="655"/>
      <c r="F139" s="632"/>
      <c r="G139" s="633"/>
      <c r="H139" s="634"/>
      <c r="I139" s="635"/>
      <c r="J139" s="82"/>
    </row>
    <row r="140" spans="1:10" s="61" customFormat="1" ht="15" hidden="1" outlineLevel="1">
      <c r="A140" s="66"/>
      <c r="B140" s="67"/>
      <c r="C140" s="75"/>
      <c r="D140" s="654"/>
      <c r="E140" s="655"/>
      <c r="F140" s="632"/>
      <c r="G140" s="633"/>
      <c r="H140" s="634"/>
      <c r="I140" s="635"/>
      <c r="J140" s="82"/>
    </row>
    <row r="141" spans="1:10" s="61" customFormat="1" ht="15" hidden="1" outlineLevel="1">
      <c r="A141" s="66"/>
      <c r="B141" s="67"/>
      <c r="C141" s="75"/>
      <c r="D141" s="654"/>
      <c r="E141" s="655"/>
      <c r="F141" s="632"/>
      <c r="G141" s="633"/>
      <c r="H141" s="634"/>
      <c r="I141" s="635"/>
      <c r="J141" s="82"/>
    </row>
    <row r="142" spans="1:10" s="61" customFormat="1" ht="15.75" hidden="1" outlineLevel="1">
      <c r="A142" s="83" t="s">
        <v>307</v>
      </c>
      <c r="B142" s="84"/>
      <c r="C142" s="636" t="s">
        <v>307</v>
      </c>
      <c r="D142" s="636"/>
      <c r="E142" s="636"/>
      <c r="F142" s="636"/>
      <c r="G142" s="636"/>
      <c r="H142" s="636"/>
      <c r="I142" s="637"/>
      <c r="J142" s="76">
        <f>J134+J138</f>
        <v>0</v>
      </c>
    </row>
    <row r="143" spans="1:10" s="61" customFormat="1" ht="28.5" customHeight="1" collapsed="1">
      <c r="A143" s="647" t="s">
        <v>501</v>
      </c>
      <c r="B143" s="648"/>
      <c r="C143" s="648"/>
      <c r="D143" s="648"/>
      <c r="E143" s="648"/>
      <c r="F143" s="648"/>
      <c r="G143" s="648"/>
      <c r="H143" s="648"/>
      <c r="I143" s="648"/>
      <c r="J143" s="649"/>
    </row>
    <row r="144" spans="1:10" ht="13.5">
      <c r="A144" s="77"/>
      <c r="B144" s="78" t="s">
        <v>292</v>
      </c>
      <c r="C144" s="63" t="s">
        <v>330</v>
      </c>
      <c r="D144" s="650" t="s">
        <v>331</v>
      </c>
      <c r="E144" s="651"/>
      <c r="F144" s="650" t="s">
        <v>332</v>
      </c>
      <c r="G144" s="651"/>
      <c r="H144" s="650" t="s">
        <v>342</v>
      </c>
      <c r="I144" s="651"/>
      <c r="J144" s="63" t="s">
        <v>335</v>
      </c>
    </row>
    <row r="145" spans="1:10" ht="13.5">
      <c r="A145" s="77"/>
      <c r="B145" s="80">
        <v>1</v>
      </c>
      <c r="C145" s="80">
        <v>2</v>
      </c>
      <c r="D145" s="645">
        <v>3</v>
      </c>
      <c r="E145" s="646"/>
      <c r="F145" s="645">
        <v>4</v>
      </c>
      <c r="G145" s="646"/>
      <c r="H145" s="645">
        <v>5</v>
      </c>
      <c r="I145" s="646"/>
      <c r="J145" s="80" t="s">
        <v>341</v>
      </c>
    </row>
    <row r="146" spans="1:10" s="61" customFormat="1" ht="15" outlineLevel="1">
      <c r="A146" s="66"/>
      <c r="B146" s="67">
        <v>1</v>
      </c>
      <c r="C146" s="75" t="s">
        <v>591</v>
      </c>
      <c r="D146" s="630">
        <v>1</v>
      </c>
      <c r="E146" s="631"/>
      <c r="F146" s="632">
        <v>1</v>
      </c>
      <c r="G146" s="633"/>
      <c r="H146" s="634">
        <v>1</v>
      </c>
      <c r="I146" s="635"/>
      <c r="J146" s="82">
        <v>0</v>
      </c>
    </row>
    <row r="147" spans="1:10" s="61" customFormat="1" ht="15" hidden="1" outlineLevel="1">
      <c r="A147" s="66"/>
      <c r="B147" s="67"/>
      <c r="C147" s="66"/>
      <c r="D147" s="630"/>
      <c r="E147" s="631"/>
      <c r="F147" s="632"/>
      <c r="G147" s="633"/>
      <c r="H147" s="634"/>
      <c r="I147" s="635"/>
      <c r="J147" s="82">
        <f aca="true" t="shared" si="0" ref="J147:J153">F147*H147</f>
        <v>0</v>
      </c>
    </row>
    <row r="148" spans="1:10" s="61" customFormat="1" ht="15" hidden="1" outlineLevel="1">
      <c r="A148" s="66"/>
      <c r="B148" s="67"/>
      <c r="C148" s="66"/>
      <c r="D148" s="630"/>
      <c r="E148" s="631"/>
      <c r="F148" s="632"/>
      <c r="G148" s="633"/>
      <c r="H148" s="634"/>
      <c r="I148" s="635"/>
      <c r="J148" s="82">
        <f t="shared" si="0"/>
        <v>0</v>
      </c>
    </row>
    <row r="149" spans="1:10" s="61" customFormat="1" ht="15" hidden="1" outlineLevel="1">
      <c r="A149" s="66"/>
      <c r="B149" s="67"/>
      <c r="C149" s="66"/>
      <c r="D149" s="630"/>
      <c r="E149" s="631"/>
      <c r="F149" s="632"/>
      <c r="G149" s="633"/>
      <c r="H149" s="634"/>
      <c r="I149" s="635"/>
      <c r="J149" s="82">
        <f t="shared" si="0"/>
        <v>0</v>
      </c>
    </row>
    <row r="150" spans="1:10" s="61" customFormat="1" ht="15" hidden="1" outlineLevel="1">
      <c r="A150" s="66"/>
      <c r="B150" s="67"/>
      <c r="C150" s="66"/>
      <c r="D150" s="630"/>
      <c r="E150" s="631"/>
      <c r="F150" s="632"/>
      <c r="G150" s="633"/>
      <c r="H150" s="634"/>
      <c r="I150" s="635"/>
      <c r="J150" s="82">
        <f t="shared" si="0"/>
        <v>0</v>
      </c>
    </row>
    <row r="151" spans="1:10" s="61" customFormat="1" ht="15" hidden="1" outlineLevel="1">
      <c r="A151" s="66"/>
      <c r="B151" s="67"/>
      <c r="C151" s="66"/>
      <c r="D151" s="630"/>
      <c r="E151" s="631"/>
      <c r="F151" s="632"/>
      <c r="G151" s="633"/>
      <c r="H151" s="634"/>
      <c r="I151" s="635"/>
      <c r="J151" s="82">
        <f t="shared" si="0"/>
        <v>0</v>
      </c>
    </row>
    <row r="152" spans="1:10" s="61" customFormat="1" ht="15" hidden="1" outlineLevel="1">
      <c r="A152" s="66"/>
      <c r="B152" s="67"/>
      <c r="C152" s="66"/>
      <c r="D152" s="630"/>
      <c r="E152" s="631"/>
      <c r="F152" s="632"/>
      <c r="G152" s="633"/>
      <c r="H152" s="634"/>
      <c r="I152" s="635"/>
      <c r="J152" s="82">
        <f t="shared" si="0"/>
        <v>0</v>
      </c>
    </row>
    <row r="153" spans="1:10" s="61" customFormat="1" ht="15" hidden="1" outlineLevel="1">
      <c r="A153" s="66"/>
      <c r="B153" s="67"/>
      <c r="C153" s="66"/>
      <c r="D153" s="630"/>
      <c r="E153" s="631"/>
      <c r="F153" s="632"/>
      <c r="G153" s="633"/>
      <c r="H153" s="634"/>
      <c r="I153" s="635"/>
      <c r="J153" s="82">
        <f t="shared" si="0"/>
        <v>0</v>
      </c>
    </row>
    <row r="154" spans="1:10" s="61" customFormat="1" ht="15" hidden="1" outlineLevel="1">
      <c r="A154" s="66"/>
      <c r="B154" s="67"/>
      <c r="C154" s="66"/>
      <c r="D154" s="630"/>
      <c r="E154" s="631"/>
      <c r="F154" s="632"/>
      <c r="G154" s="633"/>
      <c r="H154" s="634"/>
      <c r="I154" s="635"/>
      <c r="J154" s="82"/>
    </row>
    <row r="155" spans="1:10" s="61" customFormat="1" ht="15.75" outlineLevel="1">
      <c r="A155" s="83" t="s">
        <v>307</v>
      </c>
      <c r="B155" s="84"/>
      <c r="C155" s="636" t="s">
        <v>307</v>
      </c>
      <c r="D155" s="636"/>
      <c r="E155" s="636"/>
      <c r="F155" s="636"/>
      <c r="G155" s="636"/>
      <c r="H155" s="636"/>
      <c r="I155" s="637"/>
      <c r="J155" s="76">
        <f>SUM(J146:J154)</f>
        <v>0</v>
      </c>
    </row>
    <row r="156" spans="1:10" s="61" customFormat="1" ht="28.5" customHeight="1" hidden="1">
      <c r="A156" s="647" t="s">
        <v>502</v>
      </c>
      <c r="B156" s="648"/>
      <c r="C156" s="648"/>
      <c r="D156" s="648"/>
      <c r="E156" s="648"/>
      <c r="F156" s="648"/>
      <c r="G156" s="648"/>
      <c r="H156" s="648"/>
      <c r="I156" s="648"/>
      <c r="J156" s="649"/>
    </row>
    <row r="157" spans="1:10" ht="13.5" hidden="1">
      <c r="A157" s="77"/>
      <c r="B157" s="78" t="s">
        <v>292</v>
      </c>
      <c r="C157" s="63" t="s">
        <v>330</v>
      </c>
      <c r="D157" s="650" t="s">
        <v>331</v>
      </c>
      <c r="E157" s="651"/>
      <c r="F157" s="650" t="s">
        <v>332</v>
      </c>
      <c r="G157" s="651"/>
      <c r="H157" s="650" t="s">
        <v>342</v>
      </c>
      <c r="I157" s="651"/>
      <c r="J157" s="63" t="s">
        <v>335</v>
      </c>
    </row>
    <row r="158" spans="1:10" ht="13.5" hidden="1">
      <c r="A158" s="77"/>
      <c r="B158" s="80">
        <v>1</v>
      </c>
      <c r="C158" s="80">
        <v>2</v>
      </c>
      <c r="D158" s="645">
        <v>3</v>
      </c>
      <c r="E158" s="646"/>
      <c r="F158" s="645">
        <v>4</v>
      </c>
      <c r="G158" s="646"/>
      <c r="H158" s="645">
        <v>5</v>
      </c>
      <c r="I158" s="646"/>
      <c r="J158" s="80" t="s">
        <v>341</v>
      </c>
    </row>
    <row r="159" spans="1:10" s="61" customFormat="1" ht="15" hidden="1" outlineLevel="1">
      <c r="A159" s="66"/>
      <c r="B159" s="67"/>
      <c r="C159" s="75"/>
      <c r="D159" s="630"/>
      <c r="E159" s="631"/>
      <c r="F159" s="632"/>
      <c r="G159" s="633"/>
      <c r="H159" s="634"/>
      <c r="I159" s="635"/>
      <c r="J159" s="82">
        <f>F159*H159</f>
        <v>0</v>
      </c>
    </row>
    <row r="160" spans="1:10" s="61" customFormat="1" ht="15" hidden="1" outlineLevel="1">
      <c r="A160" s="66"/>
      <c r="B160" s="67"/>
      <c r="C160" s="66"/>
      <c r="D160" s="630"/>
      <c r="E160" s="631"/>
      <c r="F160" s="632"/>
      <c r="G160" s="633"/>
      <c r="H160" s="634"/>
      <c r="I160" s="635"/>
      <c r="J160" s="82">
        <f aca="true" t="shared" si="1" ref="J160:J166">F160*H160</f>
        <v>0</v>
      </c>
    </row>
    <row r="161" spans="1:10" s="61" customFormat="1" ht="15" hidden="1" outlineLevel="1">
      <c r="A161" s="66"/>
      <c r="B161" s="67"/>
      <c r="C161" s="66"/>
      <c r="D161" s="630"/>
      <c r="E161" s="631"/>
      <c r="F161" s="632"/>
      <c r="G161" s="633"/>
      <c r="H161" s="634"/>
      <c r="I161" s="635"/>
      <c r="J161" s="82">
        <f t="shared" si="1"/>
        <v>0</v>
      </c>
    </row>
    <row r="162" spans="1:10" s="61" customFormat="1" ht="15" hidden="1" outlineLevel="1">
      <c r="A162" s="66"/>
      <c r="B162" s="67"/>
      <c r="C162" s="66"/>
      <c r="D162" s="630"/>
      <c r="E162" s="631"/>
      <c r="F162" s="632"/>
      <c r="G162" s="633"/>
      <c r="H162" s="634"/>
      <c r="I162" s="635"/>
      <c r="J162" s="82">
        <f t="shared" si="1"/>
        <v>0</v>
      </c>
    </row>
    <row r="163" spans="1:10" s="61" customFormat="1" ht="15" hidden="1" outlineLevel="1">
      <c r="A163" s="66"/>
      <c r="B163" s="67"/>
      <c r="C163" s="66"/>
      <c r="D163" s="630"/>
      <c r="E163" s="631"/>
      <c r="F163" s="632"/>
      <c r="G163" s="633"/>
      <c r="H163" s="634"/>
      <c r="I163" s="635"/>
      <c r="J163" s="82">
        <f t="shared" si="1"/>
        <v>0</v>
      </c>
    </row>
    <row r="164" spans="1:10" s="61" customFormat="1" ht="15" hidden="1" outlineLevel="1">
      <c r="A164" s="66"/>
      <c r="B164" s="67"/>
      <c r="C164" s="66"/>
      <c r="D164" s="630"/>
      <c r="E164" s="631"/>
      <c r="F164" s="632"/>
      <c r="G164" s="633"/>
      <c r="H164" s="634"/>
      <c r="I164" s="635"/>
      <c r="J164" s="82">
        <f t="shared" si="1"/>
        <v>0</v>
      </c>
    </row>
    <row r="165" spans="1:10" s="61" customFormat="1" ht="15" hidden="1" outlineLevel="1">
      <c r="A165" s="66"/>
      <c r="B165" s="67"/>
      <c r="C165" s="66"/>
      <c r="D165" s="630"/>
      <c r="E165" s="631"/>
      <c r="F165" s="632"/>
      <c r="G165" s="633"/>
      <c r="H165" s="634"/>
      <c r="I165" s="635"/>
      <c r="J165" s="82">
        <f t="shared" si="1"/>
        <v>0</v>
      </c>
    </row>
    <row r="166" spans="1:10" s="61" customFormat="1" ht="15" hidden="1" outlineLevel="1">
      <c r="A166" s="66"/>
      <c r="B166" s="67"/>
      <c r="C166" s="66"/>
      <c r="D166" s="630"/>
      <c r="E166" s="631"/>
      <c r="F166" s="632"/>
      <c r="G166" s="633"/>
      <c r="H166" s="634"/>
      <c r="I166" s="635"/>
      <c r="J166" s="82">
        <f t="shared" si="1"/>
        <v>0</v>
      </c>
    </row>
    <row r="167" spans="1:10" s="61" customFormat="1" ht="15" hidden="1" outlineLevel="1">
      <c r="A167" s="66"/>
      <c r="B167" s="67"/>
      <c r="C167" s="66"/>
      <c r="D167" s="630"/>
      <c r="E167" s="631"/>
      <c r="F167" s="632"/>
      <c r="G167" s="633"/>
      <c r="H167" s="634"/>
      <c r="I167" s="635"/>
      <c r="J167" s="82"/>
    </row>
    <row r="168" spans="1:10" s="61" customFormat="1" ht="15.75" hidden="1" outlineLevel="1">
      <c r="A168" s="83" t="s">
        <v>307</v>
      </c>
      <c r="B168" s="84"/>
      <c r="C168" s="636" t="s">
        <v>307</v>
      </c>
      <c r="D168" s="636"/>
      <c r="E168" s="636"/>
      <c r="F168" s="636"/>
      <c r="G168" s="636"/>
      <c r="H168" s="636"/>
      <c r="I168" s="637"/>
      <c r="J168" s="76">
        <f>SUM(J159:J167)</f>
        <v>0</v>
      </c>
    </row>
    <row r="169" spans="1:10" s="61" customFormat="1" ht="28.5" customHeight="1" collapsed="1">
      <c r="A169" s="647" t="s">
        <v>503</v>
      </c>
      <c r="B169" s="648"/>
      <c r="C169" s="648"/>
      <c r="D169" s="648"/>
      <c r="E169" s="648"/>
      <c r="F169" s="648"/>
      <c r="G169" s="648"/>
      <c r="H169" s="648"/>
      <c r="I169" s="648"/>
      <c r="J169" s="649"/>
    </row>
    <row r="170" spans="1:10" ht="13.5">
      <c r="A170" s="77"/>
      <c r="B170" s="78" t="s">
        <v>292</v>
      </c>
      <c r="C170" s="63" t="s">
        <v>330</v>
      </c>
      <c r="D170" s="650" t="s">
        <v>331</v>
      </c>
      <c r="E170" s="651"/>
      <c r="F170" s="650" t="s">
        <v>332</v>
      </c>
      <c r="G170" s="651"/>
      <c r="H170" s="650" t="s">
        <v>342</v>
      </c>
      <c r="I170" s="651"/>
      <c r="J170" s="63" t="s">
        <v>335</v>
      </c>
    </row>
    <row r="171" spans="1:10" ht="13.5">
      <c r="A171" s="77"/>
      <c r="B171" s="80">
        <v>1</v>
      </c>
      <c r="C171" s="80">
        <v>2</v>
      </c>
      <c r="D171" s="645">
        <v>3</v>
      </c>
      <c r="E171" s="646"/>
      <c r="F171" s="645">
        <v>4</v>
      </c>
      <c r="G171" s="646"/>
      <c r="H171" s="645">
        <v>5</v>
      </c>
      <c r="I171" s="646"/>
      <c r="J171" s="80" t="s">
        <v>341</v>
      </c>
    </row>
    <row r="172" spans="1:10" s="61" customFormat="1" ht="15" outlineLevel="1">
      <c r="A172" s="66"/>
      <c r="B172" s="67">
        <v>1</v>
      </c>
      <c r="C172" s="75" t="s">
        <v>592</v>
      </c>
      <c r="D172" s="630">
        <v>1</v>
      </c>
      <c r="E172" s="631"/>
      <c r="F172" s="632">
        <v>1</v>
      </c>
      <c r="G172" s="633"/>
      <c r="H172" s="634">
        <v>1</v>
      </c>
      <c r="I172" s="635"/>
      <c r="J172" s="82">
        <v>0</v>
      </c>
    </row>
    <row r="173" spans="1:10" s="61" customFormat="1" ht="15" hidden="1" outlineLevel="1">
      <c r="A173" s="66"/>
      <c r="B173" s="67"/>
      <c r="C173" s="66"/>
      <c r="D173" s="630"/>
      <c r="E173" s="631"/>
      <c r="F173" s="632"/>
      <c r="G173" s="633"/>
      <c r="H173" s="634"/>
      <c r="I173" s="635"/>
      <c r="J173" s="82">
        <f aca="true" t="shared" si="2" ref="J173:J179">F173*H173</f>
        <v>0</v>
      </c>
    </row>
    <row r="174" spans="1:10" s="61" customFormat="1" ht="15" hidden="1" outlineLevel="1">
      <c r="A174" s="66"/>
      <c r="B174" s="67"/>
      <c r="C174" s="66"/>
      <c r="D174" s="630"/>
      <c r="E174" s="631"/>
      <c r="F174" s="632"/>
      <c r="G174" s="633"/>
      <c r="H174" s="634"/>
      <c r="I174" s="635"/>
      <c r="J174" s="82">
        <f t="shared" si="2"/>
        <v>0</v>
      </c>
    </row>
    <row r="175" spans="1:10" s="61" customFormat="1" ht="15" hidden="1" outlineLevel="1">
      <c r="A175" s="66"/>
      <c r="B175" s="67"/>
      <c r="C175" s="66"/>
      <c r="D175" s="630"/>
      <c r="E175" s="631"/>
      <c r="F175" s="632"/>
      <c r="G175" s="633"/>
      <c r="H175" s="634"/>
      <c r="I175" s="635"/>
      <c r="J175" s="82">
        <f t="shared" si="2"/>
        <v>0</v>
      </c>
    </row>
    <row r="176" spans="1:10" s="61" customFormat="1" ht="15" hidden="1" outlineLevel="1">
      <c r="A176" s="66"/>
      <c r="B176" s="67"/>
      <c r="C176" s="66"/>
      <c r="D176" s="630"/>
      <c r="E176" s="631"/>
      <c r="F176" s="632"/>
      <c r="G176" s="633"/>
      <c r="H176" s="634"/>
      <c r="I176" s="635"/>
      <c r="J176" s="82">
        <f t="shared" si="2"/>
        <v>0</v>
      </c>
    </row>
    <row r="177" spans="1:10" s="61" customFormat="1" ht="15" hidden="1" outlineLevel="1">
      <c r="A177" s="66"/>
      <c r="B177" s="67"/>
      <c r="C177" s="66"/>
      <c r="D177" s="630"/>
      <c r="E177" s="631"/>
      <c r="F177" s="632"/>
      <c r="G177" s="633"/>
      <c r="H177" s="634"/>
      <c r="I177" s="635"/>
      <c r="J177" s="82">
        <f t="shared" si="2"/>
        <v>0</v>
      </c>
    </row>
    <row r="178" spans="1:10" s="61" customFormat="1" ht="15" hidden="1" outlineLevel="1">
      <c r="A178" s="66"/>
      <c r="B178" s="67"/>
      <c r="C178" s="66"/>
      <c r="D178" s="630"/>
      <c r="E178" s="631"/>
      <c r="F178" s="632"/>
      <c r="G178" s="633"/>
      <c r="H178" s="634"/>
      <c r="I178" s="635"/>
      <c r="J178" s="82">
        <f t="shared" si="2"/>
        <v>0</v>
      </c>
    </row>
    <row r="179" spans="1:10" s="61" customFormat="1" ht="15" hidden="1" outlineLevel="1">
      <c r="A179" s="66"/>
      <c r="B179" s="67"/>
      <c r="C179" s="66"/>
      <c r="D179" s="630"/>
      <c r="E179" s="631"/>
      <c r="F179" s="632"/>
      <c r="G179" s="633"/>
      <c r="H179" s="634"/>
      <c r="I179" s="635"/>
      <c r="J179" s="82">
        <f t="shared" si="2"/>
        <v>0</v>
      </c>
    </row>
    <row r="180" spans="1:10" s="61" customFormat="1" ht="15" hidden="1" outlineLevel="1">
      <c r="A180" s="66"/>
      <c r="B180" s="67"/>
      <c r="C180" s="66"/>
      <c r="D180" s="630"/>
      <c r="E180" s="631"/>
      <c r="F180" s="632"/>
      <c r="G180" s="633"/>
      <c r="H180" s="634"/>
      <c r="I180" s="635"/>
      <c r="J180" s="82"/>
    </row>
    <row r="181" spans="1:10" s="61" customFormat="1" ht="15.75" outlineLevel="1">
      <c r="A181" s="83" t="s">
        <v>307</v>
      </c>
      <c r="B181" s="84"/>
      <c r="C181" s="636" t="s">
        <v>307</v>
      </c>
      <c r="D181" s="636"/>
      <c r="E181" s="636"/>
      <c r="F181" s="636"/>
      <c r="G181" s="636"/>
      <c r="H181" s="636"/>
      <c r="I181" s="637"/>
      <c r="J181" s="76">
        <f>SUM(J172:J180)</f>
        <v>0</v>
      </c>
    </row>
    <row r="182" spans="3:12" s="61" customFormat="1" ht="21" customHeight="1">
      <c r="C182" s="641" t="s">
        <v>348</v>
      </c>
      <c r="D182" s="641"/>
      <c r="E182" s="641"/>
      <c r="F182" s="641"/>
      <c r="G182" s="641"/>
      <c r="H182" s="641"/>
      <c r="I182" s="642"/>
      <c r="J182" s="102">
        <f>J24+J32+J35+J43+J74+J88+J104+J110+J120+J181+J130+J142+J155+J168</f>
        <v>874207</v>
      </c>
      <c r="L182" s="167"/>
    </row>
    <row r="185" spans="2:10" ht="12.75">
      <c r="B185" s="79" t="s">
        <v>143</v>
      </c>
      <c r="D185" s="123"/>
      <c r="E185" s="123"/>
      <c r="F185" s="124"/>
      <c r="I185" s="123"/>
      <c r="J185" s="123" t="s">
        <v>596</v>
      </c>
    </row>
    <row r="186" spans="9:10" ht="12.75">
      <c r="I186" s="627" t="s">
        <v>349</v>
      </c>
      <c r="J186" s="627"/>
    </row>
    <row r="188" spans="2:10" ht="12.75">
      <c r="B188" s="79" t="s">
        <v>350</v>
      </c>
      <c r="D188" s="123"/>
      <c r="E188" s="123"/>
      <c r="F188" s="124"/>
      <c r="I188" s="123"/>
      <c r="J188" s="123" t="s">
        <v>577</v>
      </c>
    </row>
    <row r="189" spans="9:10" ht="12.75">
      <c r="I189" s="627" t="s">
        <v>349</v>
      </c>
      <c r="J189" s="627"/>
    </row>
    <row r="191" spans="2:10" ht="12.75">
      <c r="B191" s="79" t="s">
        <v>351</v>
      </c>
      <c r="C191" s="123" t="s">
        <v>588</v>
      </c>
      <c r="D191" s="123"/>
      <c r="F191" s="124" t="s">
        <v>589</v>
      </c>
      <c r="G191" s="123"/>
      <c r="I191" s="123"/>
      <c r="J191" s="123" t="s">
        <v>577</v>
      </c>
    </row>
    <row r="192" spans="3:10" ht="12.75">
      <c r="C192" s="628" t="s">
        <v>145</v>
      </c>
      <c r="D192" s="628"/>
      <c r="F192" s="629" t="s">
        <v>148</v>
      </c>
      <c r="G192" s="629"/>
      <c r="I192" s="627" t="s">
        <v>349</v>
      </c>
      <c r="J192" s="627"/>
    </row>
    <row r="194" spans="2:3" ht="12.75">
      <c r="B194" s="79" t="s">
        <v>352</v>
      </c>
      <c r="C194" s="165" t="str">
        <f>'Расчеты (обосн) обл.бюд'!C77</f>
        <v>13.01.2022</v>
      </c>
    </row>
  </sheetData>
  <sheetProtection/>
  <mergeCells count="379">
    <mergeCell ref="I186:J186"/>
    <mergeCell ref="I189:J189"/>
    <mergeCell ref="C192:D192"/>
    <mergeCell ref="F192:G192"/>
    <mergeCell ref="I192:J192"/>
    <mergeCell ref="A43:I43"/>
    <mergeCell ref="A44:J44"/>
    <mergeCell ref="D45:E45"/>
    <mergeCell ref="H45:I45"/>
    <mergeCell ref="D48:E48"/>
    <mergeCell ref="B5:J5"/>
    <mergeCell ref="E7:J7"/>
    <mergeCell ref="D8:J8"/>
    <mergeCell ref="A19:J19"/>
    <mergeCell ref="D20:E20"/>
    <mergeCell ref="F20:G20"/>
    <mergeCell ref="H20:I20"/>
    <mergeCell ref="E12:G12"/>
    <mergeCell ref="H12:J12"/>
    <mergeCell ref="E13:G13"/>
    <mergeCell ref="D26:E26"/>
    <mergeCell ref="H26:I26"/>
    <mergeCell ref="D21:E21"/>
    <mergeCell ref="F21:G21"/>
    <mergeCell ref="H21:I21"/>
    <mergeCell ref="D22:E22"/>
    <mergeCell ref="F22:G22"/>
    <mergeCell ref="H22:I22"/>
    <mergeCell ref="D27:E27"/>
    <mergeCell ref="H27:I27"/>
    <mergeCell ref="H28:I28"/>
    <mergeCell ref="D29:E29"/>
    <mergeCell ref="H29:I29"/>
    <mergeCell ref="D23:E23"/>
    <mergeCell ref="F23:G23"/>
    <mergeCell ref="H23:I23"/>
    <mergeCell ref="C24:I24"/>
    <mergeCell ref="A25:J25"/>
    <mergeCell ref="H34:I34"/>
    <mergeCell ref="A35:I35"/>
    <mergeCell ref="A36:J36"/>
    <mergeCell ref="D37:E37"/>
    <mergeCell ref="H37:I37"/>
    <mergeCell ref="H30:I30"/>
    <mergeCell ref="H31:I31"/>
    <mergeCell ref="A32:I32"/>
    <mergeCell ref="A33:J33"/>
    <mergeCell ref="D34:E34"/>
    <mergeCell ref="D38:E38"/>
    <mergeCell ref="H38:I38"/>
    <mergeCell ref="D39:E39"/>
    <mergeCell ref="H39:I39"/>
    <mergeCell ref="D40:E40"/>
    <mergeCell ref="H40:I40"/>
    <mergeCell ref="D42:E42"/>
    <mergeCell ref="H42:I42"/>
    <mergeCell ref="D41:E41"/>
    <mergeCell ref="D46:E46"/>
    <mergeCell ref="H46:I46"/>
    <mergeCell ref="D47:E47"/>
    <mergeCell ref="H47:I47"/>
    <mergeCell ref="H41:I41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73:E73"/>
    <mergeCell ref="H73:I73"/>
    <mergeCell ref="A74:I74"/>
    <mergeCell ref="A75:J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  <mergeCell ref="A88:I88"/>
    <mergeCell ref="A89:J89"/>
    <mergeCell ref="C90:F90"/>
    <mergeCell ref="H90:I90"/>
    <mergeCell ref="C91:F91"/>
    <mergeCell ref="H91:I91"/>
    <mergeCell ref="C92:F92"/>
    <mergeCell ref="H92:I92"/>
    <mergeCell ref="C93:F93"/>
    <mergeCell ref="H93:I93"/>
    <mergeCell ref="C94:F94"/>
    <mergeCell ref="H94:I94"/>
    <mergeCell ref="C95:F95"/>
    <mergeCell ref="H95:I95"/>
    <mergeCell ref="C96:F96"/>
    <mergeCell ref="H96:I96"/>
    <mergeCell ref="C97:F97"/>
    <mergeCell ref="H97:I97"/>
    <mergeCell ref="C98:F98"/>
    <mergeCell ref="H98:I98"/>
    <mergeCell ref="C99:F99"/>
    <mergeCell ref="H99:I99"/>
    <mergeCell ref="C100:F100"/>
    <mergeCell ref="H100:I100"/>
    <mergeCell ref="C101:F101"/>
    <mergeCell ref="H101:I101"/>
    <mergeCell ref="C102:F102"/>
    <mergeCell ref="H102:I102"/>
    <mergeCell ref="C103:F103"/>
    <mergeCell ref="H103:I103"/>
    <mergeCell ref="A104:I104"/>
    <mergeCell ref="A105:J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C110:I110"/>
    <mergeCell ref="A111:J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C120:I120"/>
    <mergeCell ref="A169:J169"/>
    <mergeCell ref="D170:E170"/>
    <mergeCell ref="F170:G170"/>
    <mergeCell ref="H170:I170"/>
    <mergeCell ref="D171:E171"/>
    <mergeCell ref="F171:G171"/>
    <mergeCell ref="H171:I171"/>
    <mergeCell ref="D123:E123"/>
    <mergeCell ref="F123:G123"/>
    <mergeCell ref="D172:E172"/>
    <mergeCell ref="F172:G172"/>
    <mergeCell ref="H172:I172"/>
    <mergeCell ref="D173:E173"/>
    <mergeCell ref="F173:G173"/>
    <mergeCell ref="H173:I173"/>
    <mergeCell ref="D174:E174"/>
    <mergeCell ref="F174:G174"/>
    <mergeCell ref="H174:I174"/>
    <mergeCell ref="D175:E175"/>
    <mergeCell ref="F175:G175"/>
    <mergeCell ref="H175:I175"/>
    <mergeCell ref="H178:I178"/>
    <mergeCell ref="D179:E179"/>
    <mergeCell ref="F179:G179"/>
    <mergeCell ref="H179:I179"/>
    <mergeCell ref="D176:E176"/>
    <mergeCell ref="F176:G176"/>
    <mergeCell ref="H176:I176"/>
    <mergeCell ref="D177:E177"/>
    <mergeCell ref="F177:G177"/>
    <mergeCell ref="H177:I177"/>
    <mergeCell ref="D180:E180"/>
    <mergeCell ref="F180:G180"/>
    <mergeCell ref="H180:I180"/>
    <mergeCell ref="C181:I181"/>
    <mergeCell ref="A121:J121"/>
    <mergeCell ref="D122:E122"/>
    <mergeCell ref="F122:G122"/>
    <mergeCell ref="H122:I122"/>
    <mergeCell ref="D178:E178"/>
    <mergeCell ref="F178:G178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C130:I130"/>
    <mergeCell ref="A131:J131"/>
    <mergeCell ref="D132:E132"/>
    <mergeCell ref="F132:G132"/>
    <mergeCell ref="H132:I132"/>
    <mergeCell ref="D133:E133"/>
    <mergeCell ref="F133:G133"/>
    <mergeCell ref="H133:I133"/>
    <mergeCell ref="F134:G134"/>
    <mergeCell ref="H134:I134"/>
    <mergeCell ref="D135:E135"/>
    <mergeCell ref="F135:G135"/>
    <mergeCell ref="H135:I135"/>
    <mergeCell ref="D136:E136"/>
    <mergeCell ref="F136:G136"/>
    <mergeCell ref="H136:I136"/>
    <mergeCell ref="D134:E134"/>
    <mergeCell ref="F141:G141"/>
    <mergeCell ref="H141:I141"/>
    <mergeCell ref="D137:E137"/>
    <mergeCell ref="F137:G137"/>
    <mergeCell ref="H137:I137"/>
    <mergeCell ref="D138:E138"/>
    <mergeCell ref="F138:G138"/>
    <mergeCell ref="H138:I138"/>
    <mergeCell ref="D139:E139"/>
    <mergeCell ref="F139:G139"/>
    <mergeCell ref="D150:E150"/>
    <mergeCell ref="F150:G150"/>
    <mergeCell ref="A156:J156"/>
    <mergeCell ref="H157:I157"/>
    <mergeCell ref="D158:E158"/>
    <mergeCell ref="F158:G158"/>
    <mergeCell ref="D153:E153"/>
    <mergeCell ref="H152:I152"/>
    <mergeCell ref="C142:I142"/>
    <mergeCell ref="C182:I182"/>
    <mergeCell ref="H159:I159"/>
    <mergeCell ref="D160:E160"/>
    <mergeCell ref="F160:G160"/>
    <mergeCell ref="H160:I160"/>
    <mergeCell ref="H162:I162"/>
    <mergeCell ref="D159:E159"/>
    <mergeCell ref="D146:E146"/>
    <mergeCell ref="F146:G146"/>
    <mergeCell ref="H13:J13"/>
    <mergeCell ref="E14:G14"/>
    <mergeCell ref="H14:J14"/>
    <mergeCell ref="E15:G15"/>
    <mergeCell ref="H15:J15"/>
    <mergeCell ref="D141:E141"/>
    <mergeCell ref="H139:I139"/>
    <mergeCell ref="D140:E140"/>
    <mergeCell ref="F140:G140"/>
    <mergeCell ref="H140:I140"/>
    <mergeCell ref="H146:I146"/>
    <mergeCell ref="D147:E147"/>
    <mergeCell ref="D161:E161"/>
    <mergeCell ref="F161:G161"/>
    <mergeCell ref="H150:I150"/>
    <mergeCell ref="H153:I153"/>
    <mergeCell ref="F149:G149"/>
    <mergeCell ref="H161:I161"/>
    <mergeCell ref="H158:I158"/>
    <mergeCell ref="D149:E149"/>
    <mergeCell ref="D163:E163"/>
    <mergeCell ref="H166:I166"/>
    <mergeCell ref="C168:I168"/>
    <mergeCell ref="A143:J143"/>
    <mergeCell ref="D144:E144"/>
    <mergeCell ref="F144:G144"/>
    <mergeCell ref="H144:I144"/>
    <mergeCell ref="D145:E145"/>
    <mergeCell ref="D157:E157"/>
    <mergeCell ref="F157:G157"/>
    <mergeCell ref="D164:E164"/>
    <mergeCell ref="D167:E167"/>
    <mergeCell ref="F167:G167"/>
    <mergeCell ref="H167:I167"/>
    <mergeCell ref="D166:E166"/>
    <mergeCell ref="F166:G166"/>
    <mergeCell ref="D162:E162"/>
    <mergeCell ref="F162:G162"/>
    <mergeCell ref="F145:G145"/>
    <mergeCell ref="D165:E165"/>
    <mergeCell ref="F165:G165"/>
    <mergeCell ref="H165:I165"/>
    <mergeCell ref="H149:I149"/>
    <mergeCell ref="F159:G159"/>
    <mergeCell ref="D148:E148"/>
    <mergeCell ref="F148:G148"/>
    <mergeCell ref="H145:I145"/>
    <mergeCell ref="F164:G164"/>
    <mergeCell ref="H164:I164"/>
    <mergeCell ref="D151:E151"/>
    <mergeCell ref="F151:G151"/>
    <mergeCell ref="H151:I151"/>
    <mergeCell ref="C155:I155"/>
    <mergeCell ref="D154:E154"/>
    <mergeCell ref="F154:G154"/>
    <mergeCell ref="F163:G163"/>
    <mergeCell ref="H163:I163"/>
    <mergeCell ref="H154:I154"/>
    <mergeCell ref="F153:G153"/>
    <mergeCell ref="D58:E58"/>
    <mergeCell ref="H58:I58"/>
    <mergeCell ref="D152:E152"/>
    <mergeCell ref="F152:G152"/>
    <mergeCell ref="F147:G147"/>
    <mergeCell ref="H147:I147"/>
    <mergeCell ref="H148:I148"/>
    <mergeCell ref="D72:E72"/>
    <mergeCell ref="H72:I72"/>
    <mergeCell ref="D71:E71"/>
    <mergeCell ref="H71:I71"/>
    <mergeCell ref="D68:E68"/>
    <mergeCell ref="H68:I68"/>
    <mergeCell ref="D69:E69"/>
    <mergeCell ref="H69:I69"/>
    <mergeCell ref="D70:E70"/>
    <mergeCell ref="H70:I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zoomScale="70" zoomScaleNormal="70" zoomScalePageLayoutView="0" workbookViewId="0" topLeftCell="B1">
      <selection activeCell="I182" sqref="I182:J182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1" width="9.50390625" style="79" bestFit="1" customWidth="1"/>
    <col min="12" max="12" width="14.50390625" style="79" customWidth="1"/>
    <col min="13" max="13" width="18.625" style="79" customWidth="1"/>
    <col min="14" max="16384" width="8.875" style="79" customWidth="1"/>
  </cols>
  <sheetData>
    <row r="1" ht="12.75">
      <c r="J1" s="125" t="s">
        <v>242</v>
      </c>
    </row>
    <row r="2" ht="12.75">
      <c r="J2" s="125" t="s">
        <v>243</v>
      </c>
    </row>
    <row r="3" ht="12.75">
      <c r="J3" s="125"/>
    </row>
    <row r="4" ht="12.75">
      <c r="J4" s="125" t="s">
        <v>353</v>
      </c>
    </row>
    <row r="5" spans="2:10" s="60" customFormat="1" ht="18">
      <c r="B5" s="675" t="s">
        <v>287</v>
      </c>
      <c r="C5" s="675"/>
      <c r="D5" s="675"/>
      <c r="E5" s="675"/>
      <c r="F5" s="675"/>
      <c r="G5" s="675"/>
      <c r="H5" s="675"/>
      <c r="I5" s="675"/>
      <c r="J5" s="675"/>
    </row>
    <row r="6" spans="2:10" s="60" customFormat="1" ht="18">
      <c r="B6" s="178"/>
      <c r="C6" s="178"/>
      <c r="D6" s="178"/>
      <c r="E6" s="178"/>
      <c r="F6" s="178"/>
      <c r="G6" s="178"/>
      <c r="H6" s="178"/>
      <c r="I6" s="178"/>
      <c r="J6" s="178"/>
    </row>
    <row r="7" spans="2:10" s="61" customFormat="1" ht="34.5" customHeight="1">
      <c r="B7" s="60" t="s">
        <v>288</v>
      </c>
      <c r="E7" s="676" t="s">
        <v>605</v>
      </c>
      <c r="F7" s="676"/>
      <c r="G7" s="676"/>
      <c r="H7" s="676"/>
      <c r="I7" s="676"/>
      <c r="J7" s="676"/>
    </row>
    <row r="8" spans="2:10" s="60" customFormat="1" ht="18">
      <c r="B8" s="60" t="s">
        <v>289</v>
      </c>
      <c r="D8" s="677" t="s">
        <v>597</v>
      </c>
      <c r="E8" s="677"/>
      <c r="F8" s="677"/>
      <c r="G8" s="677"/>
      <c r="H8" s="677"/>
      <c r="I8" s="677"/>
      <c r="J8" s="677"/>
    </row>
    <row r="9" s="61" customFormat="1" ht="15">
      <c r="F9" s="62"/>
    </row>
    <row r="10" spans="2:6" s="61" customFormat="1" ht="15">
      <c r="B10" s="94" t="s">
        <v>463</v>
      </c>
      <c r="F10" s="62"/>
    </row>
    <row r="11" s="61" customFormat="1" ht="15">
      <c r="F11" s="62"/>
    </row>
    <row r="12" spans="2:10" s="61" customFormat="1" ht="45" customHeight="1">
      <c r="B12" s="135" t="s">
        <v>292</v>
      </c>
      <c r="C12" s="135" t="s">
        <v>464</v>
      </c>
      <c r="D12" s="135" t="s">
        <v>465</v>
      </c>
      <c r="E12" s="638" t="s">
        <v>466</v>
      </c>
      <c r="F12" s="638"/>
      <c r="G12" s="638"/>
      <c r="H12" s="638" t="s">
        <v>461</v>
      </c>
      <c r="I12" s="638"/>
      <c r="J12" s="638"/>
    </row>
    <row r="13" spans="2:10" s="61" customFormat="1" ht="15">
      <c r="B13" s="130">
        <v>1</v>
      </c>
      <c r="C13" s="130"/>
      <c r="D13" s="129">
        <v>1</v>
      </c>
      <c r="E13" s="639"/>
      <c r="F13" s="639"/>
      <c r="G13" s="639"/>
      <c r="H13" s="640"/>
      <c r="I13" s="640"/>
      <c r="J13" s="640"/>
    </row>
    <row r="14" spans="2:10" s="61" customFormat="1" ht="15">
      <c r="B14" s="130"/>
      <c r="C14" s="130"/>
      <c r="D14" s="129"/>
      <c r="E14" s="639"/>
      <c r="F14" s="639"/>
      <c r="G14" s="639"/>
      <c r="H14" s="640"/>
      <c r="I14" s="640"/>
      <c r="J14" s="640"/>
    </row>
    <row r="15" spans="2:10" s="94" customFormat="1" ht="15">
      <c r="B15" s="132"/>
      <c r="C15" s="132" t="s">
        <v>178</v>
      </c>
      <c r="D15" s="133"/>
      <c r="E15" s="643"/>
      <c r="F15" s="643"/>
      <c r="G15" s="643"/>
      <c r="H15" s="644">
        <f>J178</f>
        <v>101950.11</v>
      </c>
      <c r="I15" s="644"/>
      <c r="J15" s="644"/>
    </row>
    <row r="16" s="61" customFormat="1" ht="15">
      <c r="F16" s="62"/>
    </row>
    <row r="17" spans="2:10" s="94" customFormat="1" ht="15">
      <c r="B17" s="136" t="s">
        <v>462</v>
      </c>
      <c r="C17" s="136"/>
      <c r="D17" s="136"/>
      <c r="E17" s="136"/>
      <c r="F17" s="137"/>
      <c r="G17" s="136"/>
      <c r="H17" s="136"/>
      <c r="I17" s="200"/>
      <c r="J17" s="136"/>
    </row>
    <row r="18" spans="2:10" s="94" customFormat="1" ht="15">
      <c r="B18" s="136"/>
      <c r="C18" s="136"/>
      <c r="D18" s="136"/>
      <c r="E18" s="136"/>
      <c r="F18" s="137"/>
      <c r="G18" s="136"/>
      <c r="H18" s="136"/>
      <c r="I18" s="136"/>
      <c r="J18" s="136"/>
    </row>
    <row r="19" spans="1:10" s="61" customFormat="1" ht="23.25" customHeight="1" hidden="1">
      <c r="A19" s="648" t="s">
        <v>486</v>
      </c>
      <c r="B19" s="678"/>
      <c r="C19" s="678"/>
      <c r="D19" s="678"/>
      <c r="E19" s="678"/>
      <c r="F19" s="678"/>
      <c r="G19" s="678"/>
      <c r="H19" s="678"/>
      <c r="I19" s="678"/>
      <c r="J19" s="678"/>
    </row>
    <row r="20" spans="1:10" ht="33" customHeight="1" hidden="1">
      <c r="A20" s="77"/>
      <c r="B20" s="78" t="s">
        <v>292</v>
      </c>
      <c r="C20" s="177" t="s">
        <v>330</v>
      </c>
      <c r="D20" s="650" t="s">
        <v>354</v>
      </c>
      <c r="E20" s="651"/>
      <c r="F20" s="650" t="s">
        <v>355</v>
      </c>
      <c r="G20" s="651"/>
      <c r="H20" s="650" t="s">
        <v>356</v>
      </c>
      <c r="I20" s="651"/>
      <c r="J20" s="177" t="s">
        <v>335</v>
      </c>
    </row>
    <row r="21" spans="1:10" ht="13.5" hidden="1">
      <c r="A21" s="77"/>
      <c r="B21" s="80">
        <v>1</v>
      </c>
      <c r="C21" s="80">
        <v>2</v>
      </c>
      <c r="D21" s="645">
        <v>3</v>
      </c>
      <c r="E21" s="646"/>
      <c r="F21" s="645">
        <v>4</v>
      </c>
      <c r="G21" s="646"/>
      <c r="H21" s="645">
        <v>5</v>
      </c>
      <c r="I21" s="646"/>
      <c r="J21" s="80" t="s">
        <v>357</v>
      </c>
    </row>
    <row r="22" spans="1:10" s="61" customFormat="1" ht="15" hidden="1" outlineLevel="1">
      <c r="A22" s="66"/>
      <c r="B22" s="67">
        <v>1</v>
      </c>
      <c r="C22" s="75"/>
      <c r="D22" s="630"/>
      <c r="E22" s="631"/>
      <c r="F22" s="632"/>
      <c r="G22" s="633"/>
      <c r="H22" s="634"/>
      <c r="I22" s="635"/>
      <c r="J22" s="82">
        <f>D22*F22*H22</f>
        <v>0</v>
      </c>
    </row>
    <row r="23" spans="1:10" s="61" customFormat="1" ht="15" hidden="1" outlineLevel="1">
      <c r="A23" s="66"/>
      <c r="B23" s="67"/>
      <c r="C23" s="75"/>
      <c r="D23" s="630"/>
      <c r="E23" s="631"/>
      <c r="F23" s="632"/>
      <c r="G23" s="633"/>
      <c r="H23" s="634"/>
      <c r="I23" s="635"/>
      <c r="J23" s="82"/>
    </row>
    <row r="24" spans="1:10" s="61" customFormat="1" ht="15.75" hidden="1" outlineLevel="1">
      <c r="A24" s="176" t="s">
        <v>307</v>
      </c>
      <c r="B24" s="173"/>
      <c r="C24" s="636" t="s">
        <v>307</v>
      </c>
      <c r="D24" s="636"/>
      <c r="E24" s="636"/>
      <c r="F24" s="636"/>
      <c r="G24" s="636"/>
      <c r="H24" s="636"/>
      <c r="I24" s="637"/>
      <c r="J24" s="76">
        <f>J22</f>
        <v>0</v>
      </c>
    </row>
    <row r="25" spans="1:10" s="61" customFormat="1" ht="24" customHeight="1" hidden="1" collapsed="1">
      <c r="A25" s="647" t="s">
        <v>358</v>
      </c>
      <c r="B25" s="648"/>
      <c r="C25" s="648"/>
      <c r="D25" s="648"/>
      <c r="E25" s="648"/>
      <c r="F25" s="648"/>
      <c r="G25" s="648"/>
      <c r="H25" s="648"/>
      <c r="I25" s="648"/>
      <c r="J25" s="648"/>
    </row>
    <row r="26" spans="1:10" ht="27" hidden="1">
      <c r="A26" s="77"/>
      <c r="B26" s="96" t="s">
        <v>292</v>
      </c>
      <c r="C26" s="177" t="s">
        <v>330</v>
      </c>
      <c r="D26" s="657" t="s">
        <v>331</v>
      </c>
      <c r="E26" s="657"/>
      <c r="F26" s="177" t="s">
        <v>332</v>
      </c>
      <c r="G26" s="177" t="s">
        <v>333</v>
      </c>
      <c r="H26" s="657" t="s">
        <v>334</v>
      </c>
      <c r="I26" s="657"/>
      <c r="J26" s="177" t="s">
        <v>335</v>
      </c>
    </row>
    <row r="27" spans="1:10" s="172" customFormat="1" ht="12.75" hidden="1">
      <c r="A27" s="97"/>
      <c r="B27" s="80">
        <v>1</v>
      </c>
      <c r="C27" s="80">
        <v>2</v>
      </c>
      <c r="D27" s="645">
        <v>3</v>
      </c>
      <c r="E27" s="646"/>
      <c r="F27" s="80">
        <v>4</v>
      </c>
      <c r="G27" s="80">
        <v>5</v>
      </c>
      <c r="H27" s="645">
        <v>6</v>
      </c>
      <c r="I27" s="646"/>
      <c r="J27" s="80" t="s">
        <v>336</v>
      </c>
    </row>
    <row r="28" spans="1:10" s="61" customFormat="1" ht="15" hidden="1" outlineLevel="1">
      <c r="A28" s="66"/>
      <c r="B28" s="67">
        <v>1</v>
      </c>
      <c r="C28" s="66" t="s">
        <v>487</v>
      </c>
      <c r="D28" s="75" t="s">
        <v>338</v>
      </c>
      <c r="E28" s="99"/>
      <c r="F28" s="81"/>
      <c r="G28" s="100">
        <v>1006.2</v>
      </c>
      <c r="H28" s="630">
        <v>12</v>
      </c>
      <c r="I28" s="631"/>
      <c r="J28" s="74"/>
    </row>
    <row r="29" spans="1:10" s="61" customFormat="1" ht="30" customHeight="1" hidden="1" outlineLevel="1">
      <c r="A29" s="66"/>
      <c r="B29" s="67">
        <v>2</v>
      </c>
      <c r="C29" s="66" t="s">
        <v>360</v>
      </c>
      <c r="D29" s="718" t="s">
        <v>361</v>
      </c>
      <c r="E29" s="719"/>
      <c r="F29" s="81"/>
      <c r="G29" s="100"/>
      <c r="H29" s="630">
        <v>12</v>
      </c>
      <c r="I29" s="631"/>
      <c r="J29" s="74"/>
    </row>
    <row r="30" spans="1:10" s="61" customFormat="1" ht="15" hidden="1" outlineLevel="1">
      <c r="A30" s="180"/>
      <c r="B30" s="101">
        <v>3</v>
      </c>
      <c r="C30" s="66" t="s">
        <v>364</v>
      </c>
      <c r="D30" s="75" t="s">
        <v>363</v>
      </c>
      <c r="E30" s="99"/>
      <c r="F30" s="81"/>
      <c r="G30" s="100"/>
      <c r="H30" s="630">
        <v>12</v>
      </c>
      <c r="I30" s="631"/>
      <c r="J30" s="74"/>
    </row>
    <row r="31" spans="1:12" s="61" customFormat="1" ht="15" hidden="1" outlineLevel="1">
      <c r="A31" s="180"/>
      <c r="B31" s="101">
        <v>4</v>
      </c>
      <c r="C31" s="66" t="s">
        <v>337</v>
      </c>
      <c r="D31" s="75" t="s">
        <v>365</v>
      </c>
      <c r="E31" s="99"/>
      <c r="F31" s="81"/>
      <c r="G31" s="100">
        <v>874.8</v>
      </c>
      <c r="H31" s="630">
        <v>12</v>
      </c>
      <c r="I31" s="631"/>
      <c r="J31" s="74"/>
      <c r="L31" s="170"/>
    </row>
    <row r="32" spans="1:12" s="61" customFormat="1" ht="15.75" hidden="1" outlineLevel="1">
      <c r="A32" s="656" t="s">
        <v>307</v>
      </c>
      <c r="B32" s="636"/>
      <c r="C32" s="636"/>
      <c r="D32" s="636"/>
      <c r="E32" s="636"/>
      <c r="F32" s="636"/>
      <c r="G32" s="636"/>
      <c r="H32" s="636"/>
      <c r="I32" s="637"/>
      <c r="J32" s="102">
        <f>SUM(J28:J31)</f>
        <v>0</v>
      </c>
      <c r="L32" s="170"/>
    </row>
    <row r="33" spans="1:12" s="61" customFormat="1" ht="15.75" customHeight="1" hidden="1">
      <c r="A33" s="647" t="s">
        <v>368</v>
      </c>
      <c r="B33" s="648"/>
      <c r="C33" s="648"/>
      <c r="D33" s="648"/>
      <c r="E33" s="648"/>
      <c r="F33" s="648"/>
      <c r="G33" s="648"/>
      <c r="H33" s="648"/>
      <c r="I33" s="648"/>
      <c r="J33" s="648"/>
      <c r="L33" s="170"/>
    </row>
    <row r="34" spans="1:12" s="61" customFormat="1" ht="31.5" customHeight="1" hidden="1" outlineLevel="1">
      <c r="A34" s="66"/>
      <c r="B34" s="67">
        <v>1</v>
      </c>
      <c r="C34" s="66" t="s">
        <v>369</v>
      </c>
      <c r="D34" s="716" t="s">
        <v>488</v>
      </c>
      <c r="E34" s="717"/>
      <c r="F34" s="68"/>
      <c r="G34" s="174"/>
      <c r="H34" s="654">
        <v>12</v>
      </c>
      <c r="I34" s="655"/>
      <c r="J34" s="74">
        <f>F34*G34*H34</f>
        <v>0</v>
      </c>
      <c r="L34" s="170"/>
    </row>
    <row r="35" spans="1:12" s="61" customFormat="1" ht="15.75" customHeight="1" hidden="1" outlineLevel="1">
      <c r="A35" s="656" t="s">
        <v>307</v>
      </c>
      <c r="B35" s="636"/>
      <c r="C35" s="636"/>
      <c r="D35" s="636"/>
      <c r="E35" s="636"/>
      <c r="F35" s="636"/>
      <c r="G35" s="636"/>
      <c r="H35" s="636"/>
      <c r="I35" s="637"/>
      <c r="J35" s="76">
        <f>SUM(J34:J34)</f>
        <v>0</v>
      </c>
      <c r="L35" s="170"/>
    </row>
    <row r="36" spans="1:12" s="61" customFormat="1" ht="15.75" collapsed="1">
      <c r="A36" s="647" t="s">
        <v>371</v>
      </c>
      <c r="B36" s="648"/>
      <c r="C36" s="648"/>
      <c r="D36" s="648"/>
      <c r="E36" s="648"/>
      <c r="F36" s="648"/>
      <c r="G36" s="648"/>
      <c r="H36" s="648"/>
      <c r="I36" s="648"/>
      <c r="J36" s="648"/>
      <c r="L36" s="170"/>
    </row>
    <row r="37" spans="1:10" s="61" customFormat="1" ht="15" outlineLevel="1">
      <c r="A37" s="66"/>
      <c r="B37" s="67">
        <v>1</v>
      </c>
      <c r="C37" s="75" t="s">
        <v>374</v>
      </c>
      <c r="D37" s="716" t="s">
        <v>375</v>
      </c>
      <c r="E37" s="717"/>
      <c r="F37" s="69"/>
      <c r="G37" s="100"/>
      <c r="H37" s="630">
        <v>12</v>
      </c>
      <c r="I37" s="631"/>
      <c r="J37" s="74">
        <v>30000</v>
      </c>
    </row>
    <row r="38" spans="1:12" s="61" customFormat="1" ht="15.75" outlineLevel="1">
      <c r="A38" s="656" t="s">
        <v>307</v>
      </c>
      <c r="B38" s="636"/>
      <c r="C38" s="636"/>
      <c r="D38" s="636"/>
      <c r="E38" s="636"/>
      <c r="F38" s="636"/>
      <c r="G38" s="636"/>
      <c r="H38" s="636"/>
      <c r="I38" s="637"/>
      <c r="J38" s="76">
        <f>SUM(J37:J37)</f>
        <v>30000</v>
      </c>
      <c r="L38" s="167"/>
    </row>
    <row r="39" spans="1:10" s="61" customFormat="1" ht="27.75" customHeight="1" hidden="1">
      <c r="A39" s="647" t="s">
        <v>494</v>
      </c>
      <c r="B39" s="648"/>
      <c r="C39" s="648"/>
      <c r="D39" s="648"/>
      <c r="E39" s="648"/>
      <c r="F39" s="648"/>
      <c r="G39" s="648"/>
      <c r="H39" s="648"/>
      <c r="I39" s="648"/>
      <c r="J39" s="648"/>
    </row>
    <row r="40" spans="1:10" ht="27" hidden="1">
      <c r="A40" s="77"/>
      <c r="B40" s="96" t="s">
        <v>292</v>
      </c>
      <c r="C40" s="177" t="s">
        <v>330</v>
      </c>
      <c r="D40" s="657" t="s">
        <v>331</v>
      </c>
      <c r="E40" s="657"/>
      <c r="F40" s="177" t="s">
        <v>332</v>
      </c>
      <c r="G40" s="177" t="s">
        <v>333</v>
      </c>
      <c r="H40" s="657" t="s">
        <v>334</v>
      </c>
      <c r="I40" s="657"/>
      <c r="J40" s="177" t="s">
        <v>335</v>
      </c>
    </row>
    <row r="41" spans="1:10" s="172" customFormat="1" ht="12.75" hidden="1">
      <c r="A41" s="97"/>
      <c r="B41" s="80">
        <v>1</v>
      </c>
      <c r="C41" s="80">
        <v>2</v>
      </c>
      <c r="D41" s="645">
        <v>3</v>
      </c>
      <c r="E41" s="646"/>
      <c r="F41" s="80">
        <v>4</v>
      </c>
      <c r="G41" s="80">
        <v>5</v>
      </c>
      <c r="H41" s="645">
        <v>6</v>
      </c>
      <c r="I41" s="646"/>
      <c r="J41" s="80" t="s">
        <v>336</v>
      </c>
    </row>
    <row r="42" spans="1:10" s="94" customFormat="1" ht="30.75" hidden="1" outlineLevel="2">
      <c r="A42" s="90"/>
      <c r="B42" s="91" t="s">
        <v>380</v>
      </c>
      <c r="C42" s="90" t="s">
        <v>381</v>
      </c>
      <c r="D42" s="712" t="s">
        <v>314</v>
      </c>
      <c r="E42" s="713"/>
      <c r="F42" s="171" t="s">
        <v>314</v>
      </c>
      <c r="G42" s="171" t="s">
        <v>314</v>
      </c>
      <c r="H42" s="714" t="s">
        <v>314</v>
      </c>
      <c r="I42" s="715"/>
      <c r="J42" s="93"/>
    </row>
    <row r="43" spans="1:10" s="61" customFormat="1" ht="62.25" hidden="1" outlineLevel="2">
      <c r="A43" s="66"/>
      <c r="B43" s="106" t="s">
        <v>315</v>
      </c>
      <c r="C43" s="66" t="s">
        <v>382</v>
      </c>
      <c r="D43" s="652" t="s">
        <v>383</v>
      </c>
      <c r="E43" s="653"/>
      <c r="F43" s="104">
        <v>1</v>
      </c>
      <c r="G43" s="100">
        <v>8500</v>
      </c>
      <c r="H43" s="654">
        <v>12</v>
      </c>
      <c r="I43" s="655"/>
      <c r="J43" s="74"/>
    </row>
    <row r="44" spans="1:10" s="61" customFormat="1" ht="45.75" customHeight="1" hidden="1" outlineLevel="2">
      <c r="A44" s="66"/>
      <c r="B44" s="67" t="s">
        <v>317</v>
      </c>
      <c r="C44" s="66" t="s">
        <v>384</v>
      </c>
      <c r="D44" s="652" t="s">
        <v>385</v>
      </c>
      <c r="E44" s="653"/>
      <c r="F44" s="104"/>
      <c r="G44" s="100"/>
      <c r="H44" s="654">
        <v>1</v>
      </c>
      <c r="I44" s="655"/>
      <c r="J44" s="74"/>
    </row>
    <row r="45" spans="1:10" s="61" customFormat="1" ht="62.25" hidden="1" outlineLevel="2">
      <c r="A45" s="66"/>
      <c r="B45" s="106" t="s">
        <v>386</v>
      </c>
      <c r="C45" s="66" t="s">
        <v>387</v>
      </c>
      <c r="D45" s="652" t="s">
        <v>383</v>
      </c>
      <c r="E45" s="653"/>
      <c r="F45" s="104"/>
      <c r="G45" s="100"/>
      <c r="H45" s="654">
        <v>12</v>
      </c>
      <c r="I45" s="655"/>
      <c r="J45" s="74"/>
    </row>
    <row r="46" spans="1:10" s="61" customFormat="1" ht="46.5" hidden="1" outlineLevel="2">
      <c r="A46" s="66"/>
      <c r="B46" s="67" t="s">
        <v>388</v>
      </c>
      <c r="C46" s="66" t="s">
        <v>389</v>
      </c>
      <c r="D46" s="652" t="s">
        <v>385</v>
      </c>
      <c r="E46" s="653"/>
      <c r="F46" s="104">
        <v>1</v>
      </c>
      <c r="G46" s="100">
        <v>1050</v>
      </c>
      <c r="H46" s="654">
        <v>4</v>
      </c>
      <c r="I46" s="655"/>
      <c r="J46" s="74"/>
    </row>
    <row r="47" spans="1:10" s="61" customFormat="1" ht="30.75" hidden="1" outlineLevel="2">
      <c r="A47" s="66"/>
      <c r="B47" s="67" t="s">
        <v>390</v>
      </c>
      <c r="C47" s="66" t="s">
        <v>391</v>
      </c>
      <c r="D47" s="652"/>
      <c r="E47" s="653"/>
      <c r="F47" s="104"/>
      <c r="G47" s="100"/>
      <c r="H47" s="654"/>
      <c r="I47" s="655"/>
      <c r="J47" s="74"/>
    </row>
    <row r="48" spans="1:10" s="61" customFormat="1" ht="63" customHeight="1" hidden="1" outlineLevel="2">
      <c r="A48" s="66"/>
      <c r="B48" s="67"/>
      <c r="C48" s="66" t="s">
        <v>392</v>
      </c>
      <c r="D48" s="652" t="s">
        <v>393</v>
      </c>
      <c r="E48" s="653"/>
      <c r="F48" s="104"/>
      <c r="G48" s="100"/>
      <c r="H48" s="654">
        <v>1</v>
      </c>
      <c r="I48" s="655"/>
      <c r="J48" s="74"/>
    </row>
    <row r="49" spans="1:10" s="61" customFormat="1" ht="30.75" hidden="1" outlineLevel="2">
      <c r="A49" s="66"/>
      <c r="B49" s="67" t="s">
        <v>394</v>
      </c>
      <c r="C49" s="66" t="s">
        <v>395</v>
      </c>
      <c r="D49" s="652"/>
      <c r="E49" s="653"/>
      <c r="F49" s="104"/>
      <c r="G49" s="100"/>
      <c r="H49" s="654"/>
      <c r="I49" s="655"/>
      <c r="J49" s="74"/>
    </row>
    <row r="50" spans="1:10" s="61" customFormat="1" ht="21" customHeight="1" hidden="1" outlineLevel="2">
      <c r="A50" s="66"/>
      <c r="B50" s="67"/>
      <c r="C50" s="66" t="s">
        <v>396</v>
      </c>
      <c r="D50" s="652" t="s">
        <v>397</v>
      </c>
      <c r="E50" s="653"/>
      <c r="F50" s="104">
        <v>1</v>
      </c>
      <c r="G50" s="100"/>
      <c r="H50" s="654">
        <v>4</v>
      </c>
      <c r="I50" s="655"/>
      <c r="J50" s="74"/>
    </row>
    <row r="51" spans="1:10" s="61" customFormat="1" ht="18" customHeight="1" hidden="1" outlineLevel="2">
      <c r="A51" s="66"/>
      <c r="B51" s="67"/>
      <c r="C51" s="66" t="s">
        <v>398</v>
      </c>
      <c r="D51" s="652" t="s">
        <v>393</v>
      </c>
      <c r="E51" s="653"/>
      <c r="F51" s="104"/>
      <c r="G51" s="100"/>
      <c r="H51" s="654">
        <v>1</v>
      </c>
      <c r="I51" s="655"/>
      <c r="J51" s="74"/>
    </row>
    <row r="52" spans="1:10" s="61" customFormat="1" ht="20.25" customHeight="1" hidden="1" outlineLevel="2">
      <c r="A52" s="66"/>
      <c r="B52" s="67"/>
      <c r="C52" s="66" t="s">
        <v>399</v>
      </c>
      <c r="D52" s="652" t="s">
        <v>400</v>
      </c>
      <c r="E52" s="653"/>
      <c r="F52" s="104"/>
      <c r="G52" s="100"/>
      <c r="H52" s="654">
        <v>1</v>
      </c>
      <c r="I52" s="655"/>
      <c r="J52" s="74"/>
    </row>
    <row r="53" spans="1:10" s="61" customFormat="1" ht="20.25" customHeight="1" hidden="1" outlineLevel="2">
      <c r="A53" s="66"/>
      <c r="B53" s="67"/>
      <c r="C53" s="66" t="s">
        <v>601</v>
      </c>
      <c r="D53" s="652" t="s">
        <v>401</v>
      </c>
      <c r="E53" s="653"/>
      <c r="F53" s="104">
        <v>1</v>
      </c>
      <c r="G53" s="100"/>
      <c r="H53" s="654">
        <v>1</v>
      </c>
      <c r="I53" s="655"/>
      <c r="J53" s="74"/>
    </row>
    <row r="54" spans="1:10" s="61" customFormat="1" ht="20.25" customHeight="1" hidden="1" outlineLevel="2">
      <c r="A54" s="66"/>
      <c r="B54" s="67"/>
      <c r="C54" s="66" t="s">
        <v>594</v>
      </c>
      <c r="D54" s="652" t="s">
        <v>401</v>
      </c>
      <c r="E54" s="653"/>
      <c r="F54" s="104">
        <v>1</v>
      </c>
      <c r="G54" s="100"/>
      <c r="H54" s="654">
        <v>1</v>
      </c>
      <c r="I54" s="655"/>
      <c r="J54" s="74"/>
    </row>
    <row r="55" spans="1:10" s="61" customFormat="1" ht="20.25" customHeight="1" hidden="1" outlineLevel="2">
      <c r="A55" s="66"/>
      <c r="B55" s="67" t="s">
        <v>402</v>
      </c>
      <c r="C55" s="66" t="s">
        <v>403</v>
      </c>
      <c r="D55" s="652" t="s">
        <v>400</v>
      </c>
      <c r="E55" s="653"/>
      <c r="F55" s="104">
        <v>1</v>
      </c>
      <c r="G55" s="100">
        <v>7624</v>
      </c>
      <c r="H55" s="654">
        <v>1</v>
      </c>
      <c r="I55" s="655"/>
      <c r="J55" s="74"/>
    </row>
    <row r="56" spans="1:10" s="61" customFormat="1" ht="27" customHeight="1" hidden="1" outlineLevel="2">
      <c r="A56" s="66"/>
      <c r="B56" s="67" t="s">
        <v>404</v>
      </c>
      <c r="C56" s="66" t="s">
        <v>405</v>
      </c>
      <c r="D56" s="652" t="s">
        <v>406</v>
      </c>
      <c r="E56" s="653"/>
      <c r="F56" s="104"/>
      <c r="G56" s="100"/>
      <c r="H56" s="654">
        <v>12</v>
      </c>
      <c r="I56" s="655"/>
      <c r="J56" s="74"/>
    </row>
    <row r="57" spans="1:10" s="94" customFormat="1" ht="30.75" hidden="1" outlineLevel="2">
      <c r="A57" s="90"/>
      <c r="B57" s="91" t="s">
        <v>407</v>
      </c>
      <c r="C57" s="90" t="s">
        <v>408</v>
      </c>
      <c r="D57" s="712" t="s">
        <v>314</v>
      </c>
      <c r="E57" s="713"/>
      <c r="F57" s="171" t="s">
        <v>314</v>
      </c>
      <c r="G57" s="171" t="s">
        <v>314</v>
      </c>
      <c r="H57" s="714" t="s">
        <v>314</v>
      </c>
      <c r="I57" s="715"/>
      <c r="J57" s="93"/>
    </row>
    <row r="58" spans="1:10" s="61" customFormat="1" ht="62.25" hidden="1" outlineLevel="2">
      <c r="A58" s="66"/>
      <c r="B58" s="67" t="s">
        <v>320</v>
      </c>
      <c r="C58" s="66" t="s">
        <v>409</v>
      </c>
      <c r="D58" s="652" t="s">
        <v>410</v>
      </c>
      <c r="E58" s="653">
        <v>68</v>
      </c>
      <c r="F58" s="104"/>
      <c r="G58" s="100"/>
      <c r="H58" s="654">
        <v>1</v>
      </c>
      <c r="I58" s="655"/>
      <c r="J58" s="74"/>
    </row>
    <row r="59" spans="1:10" s="61" customFormat="1" ht="30.75" hidden="1" outlineLevel="2">
      <c r="A59" s="66"/>
      <c r="B59" s="67" t="s">
        <v>322</v>
      </c>
      <c r="C59" s="66" t="s">
        <v>411</v>
      </c>
      <c r="D59" s="652" t="s">
        <v>412</v>
      </c>
      <c r="E59" s="653"/>
      <c r="F59" s="104">
        <v>1</v>
      </c>
      <c r="G59" s="100">
        <v>410</v>
      </c>
      <c r="H59" s="654">
        <v>12</v>
      </c>
      <c r="I59" s="655"/>
      <c r="J59" s="74"/>
    </row>
    <row r="60" spans="1:10" s="61" customFormat="1" ht="30.75" hidden="1" outlineLevel="2">
      <c r="A60" s="66"/>
      <c r="B60" s="67" t="s">
        <v>324</v>
      </c>
      <c r="C60" s="66" t="s">
        <v>413</v>
      </c>
      <c r="D60" s="652" t="s">
        <v>412</v>
      </c>
      <c r="E60" s="653"/>
      <c r="F60" s="104">
        <v>1</v>
      </c>
      <c r="G60" s="100">
        <v>192</v>
      </c>
      <c r="H60" s="654">
        <v>12</v>
      </c>
      <c r="I60" s="655"/>
      <c r="J60" s="74"/>
    </row>
    <row r="61" spans="1:10" s="61" customFormat="1" ht="30.75" hidden="1" outlineLevel="2">
      <c r="A61" s="66"/>
      <c r="B61" s="67" t="s">
        <v>326</v>
      </c>
      <c r="C61" s="66" t="s">
        <v>414</v>
      </c>
      <c r="D61" s="652" t="s">
        <v>412</v>
      </c>
      <c r="E61" s="653"/>
      <c r="F61" s="104"/>
      <c r="G61" s="100">
        <v>738</v>
      </c>
      <c r="H61" s="654">
        <v>12</v>
      </c>
      <c r="I61" s="655"/>
      <c r="J61" s="74"/>
    </row>
    <row r="62" spans="1:10" s="61" customFormat="1" ht="46.5" hidden="1" outlineLevel="2">
      <c r="A62" s="66"/>
      <c r="B62" s="67" t="s">
        <v>415</v>
      </c>
      <c r="C62" s="66" t="s">
        <v>416</v>
      </c>
      <c r="D62" s="652" t="s">
        <v>410</v>
      </c>
      <c r="E62" s="653">
        <v>68</v>
      </c>
      <c r="F62" s="104"/>
      <c r="G62" s="100"/>
      <c r="H62" s="654">
        <v>1</v>
      </c>
      <c r="I62" s="655"/>
      <c r="J62" s="74"/>
    </row>
    <row r="63" spans="1:10" s="61" customFormat="1" ht="30.75" hidden="1" outlineLevel="2">
      <c r="A63" s="66"/>
      <c r="B63" s="67" t="s">
        <v>417</v>
      </c>
      <c r="C63" s="66" t="s">
        <v>418</v>
      </c>
      <c r="D63" s="652" t="s">
        <v>419</v>
      </c>
      <c r="E63" s="653">
        <v>68</v>
      </c>
      <c r="F63" s="104"/>
      <c r="G63" s="100"/>
      <c r="H63" s="654">
        <v>1</v>
      </c>
      <c r="I63" s="655"/>
      <c r="J63" s="74">
        <f>G63*H63*I63</f>
        <v>0</v>
      </c>
    </row>
    <row r="64" spans="1:13" s="61" customFormat="1" ht="15.75" hidden="1" outlineLevel="2">
      <c r="A64" s="656" t="s">
        <v>307</v>
      </c>
      <c r="B64" s="636"/>
      <c r="C64" s="636"/>
      <c r="D64" s="636"/>
      <c r="E64" s="636"/>
      <c r="F64" s="636"/>
      <c r="G64" s="636"/>
      <c r="H64" s="636"/>
      <c r="I64" s="637"/>
      <c r="J64" s="102">
        <f>SUM(J43:J63)</f>
        <v>0</v>
      </c>
      <c r="M64" s="167"/>
    </row>
    <row r="65" spans="1:10" s="61" customFormat="1" ht="24" customHeight="1" collapsed="1">
      <c r="A65" s="647" t="s">
        <v>495</v>
      </c>
      <c r="B65" s="648"/>
      <c r="C65" s="648"/>
      <c r="D65" s="648"/>
      <c r="E65" s="648"/>
      <c r="F65" s="648"/>
      <c r="G65" s="648"/>
      <c r="H65" s="648"/>
      <c r="I65" s="648"/>
      <c r="J65" s="648"/>
    </row>
    <row r="66" spans="1:10" ht="27">
      <c r="A66" s="77"/>
      <c r="B66" s="96" t="s">
        <v>292</v>
      </c>
      <c r="C66" s="177" t="s">
        <v>330</v>
      </c>
      <c r="D66" s="657" t="s">
        <v>331</v>
      </c>
      <c r="E66" s="657"/>
      <c r="F66" s="177" t="s">
        <v>332</v>
      </c>
      <c r="G66" s="177" t="s">
        <v>333</v>
      </c>
      <c r="H66" s="657" t="s">
        <v>334</v>
      </c>
      <c r="I66" s="657"/>
      <c r="J66" s="177" t="s">
        <v>335</v>
      </c>
    </row>
    <row r="67" spans="1:10" s="172" customFormat="1" ht="12.75">
      <c r="A67" s="97"/>
      <c r="B67" s="80">
        <v>1</v>
      </c>
      <c r="C67" s="80">
        <v>2</v>
      </c>
      <c r="D67" s="645">
        <v>3</v>
      </c>
      <c r="E67" s="646"/>
      <c r="F67" s="80">
        <v>4</v>
      </c>
      <c r="G67" s="80">
        <v>5</v>
      </c>
      <c r="H67" s="645">
        <v>6</v>
      </c>
      <c r="I67" s="646"/>
      <c r="J67" s="80" t="s">
        <v>336</v>
      </c>
    </row>
    <row r="68" spans="1:10" s="61" customFormat="1" ht="15" customHeight="1" outlineLevel="2">
      <c r="A68" s="66"/>
      <c r="B68" s="67">
        <v>1</v>
      </c>
      <c r="C68" s="66" t="s">
        <v>644</v>
      </c>
      <c r="D68" s="652" t="s">
        <v>426</v>
      </c>
      <c r="E68" s="653"/>
      <c r="F68" s="70">
        <v>1</v>
      </c>
      <c r="G68" s="100"/>
      <c r="H68" s="654">
        <v>1</v>
      </c>
      <c r="I68" s="655"/>
      <c r="J68" s="74">
        <v>14400</v>
      </c>
    </row>
    <row r="69" spans="1:10" s="61" customFormat="1" ht="15" outlineLevel="2">
      <c r="A69" s="66"/>
      <c r="B69" s="67">
        <v>2</v>
      </c>
      <c r="C69" s="66"/>
      <c r="D69" s="652"/>
      <c r="E69" s="653"/>
      <c r="F69" s="70"/>
      <c r="G69" s="100"/>
      <c r="H69" s="654"/>
      <c r="I69" s="655"/>
      <c r="J69" s="74"/>
    </row>
    <row r="70" spans="1:10" s="61" customFormat="1" ht="15" hidden="1" outlineLevel="2">
      <c r="A70" s="66"/>
      <c r="B70" s="67">
        <v>3</v>
      </c>
      <c r="C70" s="66"/>
      <c r="D70" s="652"/>
      <c r="E70" s="653"/>
      <c r="F70" s="70"/>
      <c r="G70" s="100"/>
      <c r="H70" s="654"/>
      <c r="I70" s="655"/>
      <c r="J70" s="74"/>
    </row>
    <row r="71" spans="1:10" s="61" customFormat="1" ht="15" hidden="1" outlineLevel="2">
      <c r="A71" s="66"/>
      <c r="B71" s="67">
        <v>4</v>
      </c>
      <c r="C71" s="66"/>
      <c r="D71" s="652"/>
      <c r="E71" s="653"/>
      <c r="F71" s="70"/>
      <c r="G71" s="100"/>
      <c r="H71" s="654"/>
      <c r="I71" s="655"/>
      <c r="J71" s="74"/>
    </row>
    <row r="72" spans="1:10" s="61" customFormat="1" ht="15" hidden="1" outlineLevel="2">
      <c r="A72" s="66"/>
      <c r="B72" s="67">
        <v>5</v>
      </c>
      <c r="C72" s="66"/>
      <c r="D72" s="652"/>
      <c r="E72" s="653"/>
      <c r="F72" s="70"/>
      <c r="G72" s="100"/>
      <c r="H72" s="654"/>
      <c r="I72" s="655"/>
      <c r="J72" s="74"/>
    </row>
    <row r="73" spans="1:10" s="61" customFormat="1" ht="16.5" customHeight="1" hidden="1" outlineLevel="2">
      <c r="A73" s="66"/>
      <c r="B73" s="67">
        <v>6</v>
      </c>
      <c r="C73" s="66"/>
      <c r="D73" s="652"/>
      <c r="E73" s="653"/>
      <c r="F73" s="70"/>
      <c r="G73" s="100"/>
      <c r="H73" s="654"/>
      <c r="I73" s="655"/>
      <c r="J73" s="74">
        <v>0</v>
      </c>
    </row>
    <row r="74" spans="1:10" s="61" customFormat="1" ht="48" customHeight="1" hidden="1" outlineLevel="2">
      <c r="A74" s="66"/>
      <c r="B74" s="67">
        <v>7</v>
      </c>
      <c r="C74" s="66"/>
      <c r="D74" s="652"/>
      <c r="E74" s="653"/>
      <c r="F74" s="70"/>
      <c r="G74" s="100"/>
      <c r="H74" s="654"/>
      <c r="I74" s="655"/>
      <c r="J74" s="74"/>
    </row>
    <row r="75" spans="1:10" s="61" customFormat="1" ht="15" hidden="1" outlineLevel="2">
      <c r="A75" s="66"/>
      <c r="B75" s="67">
        <v>8</v>
      </c>
      <c r="C75" s="66"/>
      <c r="D75" s="652"/>
      <c r="E75" s="653"/>
      <c r="F75" s="104"/>
      <c r="G75" s="100"/>
      <c r="H75" s="654"/>
      <c r="I75" s="655"/>
      <c r="J75" s="74"/>
    </row>
    <row r="76" spans="1:10" s="61" customFormat="1" ht="15" hidden="1" outlineLevel="2">
      <c r="A76" s="66"/>
      <c r="B76" s="67">
        <v>9</v>
      </c>
      <c r="C76" s="66"/>
      <c r="D76" s="652"/>
      <c r="E76" s="653"/>
      <c r="F76" s="70"/>
      <c r="G76" s="100"/>
      <c r="H76" s="654"/>
      <c r="I76" s="655"/>
      <c r="J76" s="74"/>
    </row>
    <row r="77" spans="1:10" s="61" customFormat="1" ht="15" hidden="1" outlineLevel="2">
      <c r="A77" s="66"/>
      <c r="B77" s="67"/>
      <c r="C77" s="66"/>
      <c r="D77" s="652"/>
      <c r="E77" s="653"/>
      <c r="F77" s="70"/>
      <c r="G77" s="100"/>
      <c r="H77" s="654"/>
      <c r="I77" s="655"/>
      <c r="J77" s="74"/>
    </row>
    <row r="78" spans="1:13" s="61" customFormat="1" ht="15.75" outlineLevel="1" collapsed="1">
      <c r="A78" s="656" t="s">
        <v>307</v>
      </c>
      <c r="B78" s="636"/>
      <c r="C78" s="636"/>
      <c r="D78" s="636"/>
      <c r="E78" s="636"/>
      <c r="F78" s="636"/>
      <c r="G78" s="636"/>
      <c r="H78" s="636"/>
      <c r="I78" s="637"/>
      <c r="J78" s="102">
        <f>SUM(J68:J77)</f>
        <v>14400</v>
      </c>
      <c r="M78" s="167"/>
    </row>
    <row r="79" spans="1:10" s="61" customFormat="1" ht="32.25" customHeight="1" hidden="1">
      <c r="A79" s="647" t="s">
        <v>496</v>
      </c>
      <c r="B79" s="648"/>
      <c r="C79" s="648"/>
      <c r="D79" s="648"/>
      <c r="E79" s="648"/>
      <c r="F79" s="648"/>
      <c r="G79" s="648"/>
      <c r="H79" s="648"/>
      <c r="I79" s="648"/>
      <c r="J79" s="648"/>
    </row>
    <row r="80" spans="1:10" s="61" customFormat="1" ht="81" hidden="1">
      <c r="A80" s="175"/>
      <c r="B80" s="108" t="s">
        <v>292</v>
      </c>
      <c r="C80" s="705" t="s">
        <v>330</v>
      </c>
      <c r="D80" s="706"/>
      <c r="E80" s="706"/>
      <c r="F80" s="707"/>
      <c r="G80" s="181" t="s">
        <v>429</v>
      </c>
      <c r="H80" s="708" t="s">
        <v>310</v>
      </c>
      <c r="I80" s="708"/>
      <c r="J80" s="181" t="s">
        <v>430</v>
      </c>
    </row>
    <row r="81" spans="1:10" s="61" customFormat="1" ht="15" hidden="1">
      <c r="A81" s="110"/>
      <c r="B81" s="182">
        <v>1</v>
      </c>
      <c r="C81" s="709">
        <v>2</v>
      </c>
      <c r="D81" s="710"/>
      <c r="E81" s="710"/>
      <c r="F81" s="711"/>
      <c r="G81" s="65">
        <v>3</v>
      </c>
      <c r="H81" s="709">
        <v>4</v>
      </c>
      <c r="I81" s="711"/>
      <c r="J81" s="65" t="s">
        <v>312</v>
      </c>
    </row>
    <row r="82" spans="1:10" s="94" customFormat="1" ht="15" hidden="1" outlineLevel="1">
      <c r="A82" s="90"/>
      <c r="B82" s="91">
        <v>1</v>
      </c>
      <c r="C82" s="701" t="s">
        <v>431</v>
      </c>
      <c r="D82" s="702"/>
      <c r="E82" s="702"/>
      <c r="F82" s="703"/>
      <c r="G82" s="112" t="s">
        <v>314</v>
      </c>
      <c r="H82" s="704" t="s">
        <v>314</v>
      </c>
      <c r="I82" s="704"/>
      <c r="J82" s="93">
        <f>J83+J84</f>
        <v>0</v>
      </c>
    </row>
    <row r="83" spans="1:10" s="61" customFormat="1" ht="27.75" customHeight="1" hidden="1" outlineLevel="1">
      <c r="A83" s="66"/>
      <c r="B83" s="67" t="s">
        <v>315</v>
      </c>
      <c r="C83" s="696" t="s">
        <v>432</v>
      </c>
      <c r="D83" s="697"/>
      <c r="E83" s="697"/>
      <c r="F83" s="698"/>
      <c r="G83" s="114"/>
      <c r="H83" s="699"/>
      <c r="I83" s="699"/>
      <c r="J83" s="74">
        <f>D83*H83/100</f>
        <v>0</v>
      </c>
    </row>
    <row r="84" spans="1:10" s="61" customFormat="1" ht="15" hidden="1" outlineLevel="1">
      <c r="A84" s="66"/>
      <c r="B84" s="67" t="s">
        <v>317</v>
      </c>
      <c r="C84" s="696" t="s">
        <v>433</v>
      </c>
      <c r="D84" s="697"/>
      <c r="E84" s="697"/>
      <c r="F84" s="698"/>
      <c r="G84" s="114"/>
      <c r="H84" s="699"/>
      <c r="I84" s="699"/>
      <c r="J84" s="74">
        <f>D84*H84/100</f>
        <v>0</v>
      </c>
    </row>
    <row r="85" spans="1:10" s="94" customFormat="1" ht="15" hidden="1" outlineLevel="1">
      <c r="A85" s="90"/>
      <c r="B85" s="91">
        <v>2</v>
      </c>
      <c r="C85" s="701" t="s">
        <v>434</v>
      </c>
      <c r="D85" s="702"/>
      <c r="E85" s="702"/>
      <c r="F85" s="703"/>
      <c r="G85" s="112" t="s">
        <v>314</v>
      </c>
      <c r="H85" s="704" t="s">
        <v>314</v>
      </c>
      <c r="I85" s="704"/>
      <c r="J85" s="93">
        <f>J87+J88+J89</f>
        <v>0</v>
      </c>
    </row>
    <row r="86" spans="1:10" s="61" customFormat="1" ht="15" hidden="1" outlineLevel="1">
      <c r="A86" s="66"/>
      <c r="B86" s="67" t="s">
        <v>320</v>
      </c>
      <c r="C86" s="696" t="s">
        <v>435</v>
      </c>
      <c r="D86" s="697"/>
      <c r="E86" s="697"/>
      <c r="F86" s="698"/>
      <c r="G86" s="114"/>
      <c r="H86" s="699"/>
      <c r="I86" s="699"/>
      <c r="J86" s="74"/>
    </row>
    <row r="87" spans="1:10" s="61" customFormat="1" ht="15" hidden="1" outlineLevel="1">
      <c r="A87" s="66"/>
      <c r="B87" s="67"/>
      <c r="C87" s="696"/>
      <c r="D87" s="697"/>
      <c r="E87" s="697"/>
      <c r="F87" s="698"/>
      <c r="G87" s="114"/>
      <c r="H87" s="699"/>
      <c r="I87" s="699"/>
      <c r="J87" s="74">
        <v>0</v>
      </c>
    </row>
    <row r="88" spans="1:10" s="61" customFormat="1" ht="15" hidden="1" outlineLevel="1">
      <c r="A88" s="66"/>
      <c r="B88" s="67"/>
      <c r="C88" s="696"/>
      <c r="D88" s="697"/>
      <c r="E88" s="697"/>
      <c r="F88" s="698"/>
      <c r="G88" s="114"/>
      <c r="H88" s="699"/>
      <c r="I88" s="699"/>
      <c r="J88" s="74">
        <f>D88*H88/100</f>
        <v>0</v>
      </c>
    </row>
    <row r="89" spans="1:10" s="61" customFormat="1" ht="15" hidden="1" outlineLevel="1">
      <c r="A89" s="66"/>
      <c r="B89" s="67"/>
      <c r="C89" s="696"/>
      <c r="D89" s="697"/>
      <c r="E89" s="697"/>
      <c r="F89" s="698"/>
      <c r="G89" s="114"/>
      <c r="H89" s="700"/>
      <c r="I89" s="700"/>
      <c r="J89" s="74">
        <f>D89*H89/100</f>
        <v>0</v>
      </c>
    </row>
    <row r="90" spans="1:10" s="94" customFormat="1" ht="15" hidden="1" outlineLevel="1">
      <c r="A90" s="90"/>
      <c r="B90" s="91">
        <v>3</v>
      </c>
      <c r="C90" s="701" t="s">
        <v>436</v>
      </c>
      <c r="D90" s="702"/>
      <c r="E90" s="702"/>
      <c r="F90" s="703"/>
      <c r="G90" s="112" t="s">
        <v>314</v>
      </c>
      <c r="H90" s="699"/>
      <c r="I90" s="699"/>
      <c r="J90" s="93">
        <f>J92+J93</f>
        <v>0</v>
      </c>
    </row>
    <row r="91" spans="1:10" s="61" customFormat="1" ht="15" hidden="1" outlineLevel="1">
      <c r="A91" s="66"/>
      <c r="B91" s="67" t="s">
        <v>437</v>
      </c>
      <c r="C91" s="696" t="s">
        <v>438</v>
      </c>
      <c r="D91" s="697"/>
      <c r="E91" s="697"/>
      <c r="F91" s="698"/>
      <c r="G91" s="115"/>
      <c r="H91" s="699"/>
      <c r="I91" s="699"/>
      <c r="J91" s="93"/>
    </row>
    <row r="92" spans="1:10" s="61" customFormat="1" ht="15" hidden="1" outlineLevel="1">
      <c r="A92" s="66"/>
      <c r="B92" s="67"/>
      <c r="C92" s="696"/>
      <c r="D92" s="697"/>
      <c r="E92" s="697"/>
      <c r="F92" s="698"/>
      <c r="G92" s="115"/>
      <c r="H92" s="699"/>
      <c r="I92" s="699"/>
      <c r="J92" s="74">
        <f>D92*H92/100</f>
        <v>0</v>
      </c>
    </row>
    <row r="93" spans="1:10" s="61" customFormat="1" ht="15" hidden="1" outlineLevel="1">
      <c r="A93" s="66"/>
      <c r="B93" s="67"/>
      <c r="C93" s="696"/>
      <c r="D93" s="697"/>
      <c r="E93" s="697"/>
      <c r="F93" s="698"/>
      <c r="G93" s="115"/>
      <c r="H93" s="699"/>
      <c r="I93" s="699"/>
      <c r="J93" s="74">
        <f>D93*H93/100</f>
        <v>0</v>
      </c>
    </row>
    <row r="94" spans="1:10" s="61" customFormat="1" ht="15.75" hidden="1" outlineLevel="1">
      <c r="A94" s="656" t="s">
        <v>307</v>
      </c>
      <c r="B94" s="636"/>
      <c r="C94" s="636"/>
      <c r="D94" s="636"/>
      <c r="E94" s="636"/>
      <c r="F94" s="636"/>
      <c r="G94" s="636"/>
      <c r="H94" s="636"/>
      <c r="I94" s="637"/>
      <c r="J94" s="76">
        <v>0</v>
      </c>
    </row>
    <row r="95" spans="1:10" s="61" customFormat="1" ht="24" customHeight="1" hidden="1" collapsed="1">
      <c r="A95" s="647" t="s">
        <v>638</v>
      </c>
      <c r="B95" s="648"/>
      <c r="C95" s="648"/>
      <c r="D95" s="648"/>
      <c r="E95" s="648"/>
      <c r="F95" s="648"/>
      <c r="G95" s="648"/>
      <c r="H95" s="648"/>
      <c r="I95" s="648"/>
      <c r="J95" s="649"/>
    </row>
    <row r="96" spans="1:10" ht="26.25" hidden="1">
      <c r="A96" s="77"/>
      <c r="B96" s="78" t="s">
        <v>292</v>
      </c>
      <c r="C96" s="177" t="s">
        <v>330</v>
      </c>
      <c r="D96" s="650" t="s">
        <v>331</v>
      </c>
      <c r="E96" s="651"/>
      <c r="F96" s="650" t="s">
        <v>332</v>
      </c>
      <c r="G96" s="651"/>
      <c r="H96" s="650" t="s">
        <v>340</v>
      </c>
      <c r="I96" s="651"/>
      <c r="J96" s="177" t="s">
        <v>335</v>
      </c>
    </row>
    <row r="97" spans="1:10" ht="13.5" hidden="1">
      <c r="A97" s="77"/>
      <c r="B97" s="80">
        <v>1</v>
      </c>
      <c r="C97" s="80">
        <v>2</v>
      </c>
      <c r="D97" s="645">
        <v>3</v>
      </c>
      <c r="E97" s="646"/>
      <c r="F97" s="645">
        <v>4</v>
      </c>
      <c r="G97" s="646"/>
      <c r="H97" s="645">
        <v>5</v>
      </c>
      <c r="I97" s="646"/>
      <c r="J97" s="80" t="s">
        <v>341</v>
      </c>
    </row>
    <row r="98" spans="1:10" s="61" customFormat="1" ht="15" hidden="1" outlineLevel="1">
      <c r="A98" s="66"/>
      <c r="B98" s="67">
        <v>1</v>
      </c>
      <c r="C98" s="75"/>
      <c r="D98" s="630"/>
      <c r="E98" s="631"/>
      <c r="F98" s="632"/>
      <c r="G98" s="633"/>
      <c r="H98" s="634"/>
      <c r="I98" s="635"/>
      <c r="J98" s="82">
        <v>0</v>
      </c>
    </row>
    <row r="99" spans="1:10" s="61" customFormat="1" ht="15" hidden="1" outlineLevel="1">
      <c r="A99" s="66"/>
      <c r="B99" s="67">
        <v>2</v>
      </c>
      <c r="C99" s="75"/>
      <c r="D99" s="630"/>
      <c r="E99" s="631"/>
      <c r="F99" s="632"/>
      <c r="G99" s="633"/>
      <c r="H99" s="634"/>
      <c r="I99" s="635"/>
      <c r="J99" s="82">
        <f>D99*F99*H99</f>
        <v>0</v>
      </c>
    </row>
    <row r="100" spans="1:10" s="61" customFormat="1" ht="15.75" hidden="1" outlineLevel="1">
      <c r="A100" s="176" t="s">
        <v>307</v>
      </c>
      <c r="B100" s="173"/>
      <c r="C100" s="636" t="s">
        <v>307</v>
      </c>
      <c r="D100" s="636"/>
      <c r="E100" s="636"/>
      <c r="F100" s="636"/>
      <c r="G100" s="636"/>
      <c r="H100" s="636"/>
      <c r="I100" s="637"/>
      <c r="J100" s="76">
        <f>SUM(J98:J99)</f>
        <v>0</v>
      </c>
    </row>
    <row r="101" spans="1:10" s="61" customFormat="1" ht="24" customHeight="1" hidden="1" collapsed="1">
      <c r="A101" s="647" t="s">
        <v>646</v>
      </c>
      <c r="B101" s="648"/>
      <c r="C101" s="648"/>
      <c r="D101" s="648"/>
      <c r="E101" s="648"/>
      <c r="F101" s="648"/>
      <c r="G101" s="648"/>
      <c r="H101" s="648"/>
      <c r="I101" s="648"/>
      <c r="J101" s="649"/>
    </row>
    <row r="102" spans="1:10" ht="26.25" hidden="1">
      <c r="A102" s="77"/>
      <c r="B102" s="78" t="s">
        <v>292</v>
      </c>
      <c r="C102" s="229" t="s">
        <v>330</v>
      </c>
      <c r="D102" s="650" t="s">
        <v>331</v>
      </c>
      <c r="E102" s="651"/>
      <c r="F102" s="650" t="s">
        <v>332</v>
      </c>
      <c r="G102" s="651"/>
      <c r="H102" s="650" t="s">
        <v>340</v>
      </c>
      <c r="I102" s="651"/>
      <c r="J102" s="229" t="s">
        <v>335</v>
      </c>
    </row>
    <row r="103" spans="1:10" ht="13.5" hidden="1">
      <c r="A103" s="77"/>
      <c r="B103" s="80">
        <v>1</v>
      </c>
      <c r="C103" s="80">
        <v>2</v>
      </c>
      <c r="D103" s="645">
        <v>3</v>
      </c>
      <c r="E103" s="646"/>
      <c r="F103" s="645">
        <v>4</v>
      </c>
      <c r="G103" s="646"/>
      <c r="H103" s="645">
        <v>5</v>
      </c>
      <c r="I103" s="646"/>
      <c r="J103" s="80" t="s">
        <v>341</v>
      </c>
    </row>
    <row r="104" spans="1:10" s="61" customFormat="1" ht="15" hidden="1" outlineLevel="1">
      <c r="A104" s="66"/>
      <c r="B104" s="67">
        <v>1</v>
      </c>
      <c r="C104" s="75"/>
      <c r="D104" s="630"/>
      <c r="E104" s="631"/>
      <c r="F104" s="632"/>
      <c r="G104" s="633"/>
      <c r="H104" s="634"/>
      <c r="I104" s="635"/>
      <c r="J104" s="82">
        <v>0</v>
      </c>
    </row>
    <row r="105" spans="1:10" s="61" customFormat="1" ht="15" hidden="1" outlineLevel="1">
      <c r="A105" s="66"/>
      <c r="B105" s="67">
        <v>2</v>
      </c>
      <c r="C105" s="75"/>
      <c r="D105" s="630"/>
      <c r="E105" s="631"/>
      <c r="F105" s="632"/>
      <c r="G105" s="633"/>
      <c r="H105" s="634"/>
      <c r="I105" s="635"/>
      <c r="J105" s="82">
        <f>D105*F105*H105</f>
        <v>0</v>
      </c>
    </row>
    <row r="106" spans="1:10" s="61" customFormat="1" ht="15.75" hidden="1" outlineLevel="1">
      <c r="A106" s="227" t="s">
        <v>307</v>
      </c>
      <c r="B106" s="228"/>
      <c r="C106" s="636" t="s">
        <v>307</v>
      </c>
      <c r="D106" s="636"/>
      <c r="E106" s="636"/>
      <c r="F106" s="636"/>
      <c r="G106" s="636"/>
      <c r="H106" s="636"/>
      <c r="I106" s="637"/>
      <c r="J106" s="76">
        <f>SUM(J104:J105)</f>
        <v>0</v>
      </c>
    </row>
    <row r="107" spans="1:10" s="61" customFormat="1" ht="22.5" customHeight="1" hidden="1" collapsed="1">
      <c r="A107" s="647" t="s">
        <v>632</v>
      </c>
      <c r="B107" s="648"/>
      <c r="C107" s="648"/>
      <c r="D107" s="648"/>
      <c r="E107" s="648"/>
      <c r="F107" s="648"/>
      <c r="G107" s="648"/>
      <c r="H107" s="648"/>
      <c r="I107" s="648"/>
      <c r="J107" s="649"/>
    </row>
    <row r="108" spans="1:10" ht="26.25" hidden="1">
      <c r="A108" s="77"/>
      <c r="B108" s="78" t="s">
        <v>292</v>
      </c>
      <c r="C108" s="177" t="s">
        <v>330</v>
      </c>
      <c r="D108" s="650" t="s">
        <v>331</v>
      </c>
      <c r="E108" s="651"/>
      <c r="F108" s="650" t="s">
        <v>332</v>
      </c>
      <c r="G108" s="651"/>
      <c r="H108" s="650" t="s">
        <v>342</v>
      </c>
      <c r="I108" s="651"/>
      <c r="J108" s="177" t="s">
        <v>335</v>
      </c>
    </row>
    <row r="109" spans="1:10" ht="13.5" hidden="1">
      <c r="A109" s="77"/>
      <c r="B109" s="80">
        <v>1</v>
      </c>
      <c r="C109" s="80">
        <v>2</v>
      </c>
      <c r="D109" s="645">
        <v>3</v>
      </c>
      <c r="E109" s="646"/>
      <c r="F109" s="645">
        <v>4</v>
      </c>
      <c r="G109" s="646"/>
      <c r="H109" s="645">
        <v>5</v>
      </c>
      <c r="I109" s="646"/>
      <c r="J109" s="80" t="s">
        <v>341</v>
      </c>
    </row>
    <row r="110" spans="1:10" s="61" customFormat="1" ht="15" hidden="1" outlineLevel="1">
      <c r="A110" s="66"/>
      <c r="B110" s="67">
        <v>1</v>
      </c>
      <c r="C110" s="75" t="s">
        <v>343</v>
      </c>
      <c r="D110" s="630" t="s">
        <v>344</v>
      </c>
      <c r="E110" s="631"/>
      <c r="F110" s="632"/>
      <c r="G110" s="633"/>
      <c r="H110" s="634"/>
      <c r="I110" s="635"/>
      <c r="J110" s="82">
        <v>0</v>
      </c>
    </row>
    <row r="111" spans="1:10" s="61" customFormat="1" ht="15" hidden="1" outlineLevel="1">
      <c r="A111" s="66"/>
      <c r="B111" s="67"/>
      <c r="C111" s="75" t="s">
        <v>345</v>
      </c>
      <c r="D111" s="630"/>
      <c r="E111" s="631"/>
      <c r="F111" s="632"/>
      <c r="G111" s="633"/>
      <c r="H111" s="634"/>
      <c r="I111" s="635"/>
      <c r="J111" s="82"/>
    </row>
    <row r="112" spans="1:10" s="61" customFormat="1" ht="15" hidden="1" outlineLevel="1">
      <c r="A112" s="66"/>
      <c r="B112" s="67"/>
      <c r="C112" s="75" t="s">
        <v>592</v>
      </c>
      <c r="D112" s="630"/>
      <c r="E112" s="631"/>
      <c r="F112" s="632"/>
      <c r="G112" s="633"/>
      <c r="H112" s="634"/>
      <c r="I112" s="635"/>
      <c r="J112" s="82">
        <v>0</v>
      </c>
    </row>
    <row r="113" spans="1:10" s="61" customFormat="1" ht="15" hidden="1" outlineLevel="1">
      <c r="A113" s="66"/>
      <c r="B113" s="67"/>
      <c r="C113" s="75"/>
      <c r="D113" s="630"/>
      <c r="E113" s="631"/>
      <c r="F113" s="632"/>
      <c r="G113" s="633"/>
      <c r="H113" s="634"/>
      <c r="I113" s="635"/>
      <c r="J113" s="82">
        <f>F113*H113</f>
        <v>0</v>
      </c>
    </row>
    <row r="114" spans="1:10" s="61" customFormat="1" ht="15" hidden="1" outlineLevel="1">
      <c r="A114" s="66"/>
      <c r="B114" s="67"/>
      <c r="C114" s="75"/>
      <c r="D114" s="630"/>
      <c r="E114" s="631"/>
      <c r="F114" s="632"/>
      <c r="G114" s="633"/>
      <c r="H114" s="634"/>
      <c r="I114" s="635"/>
      <c r="J114" s="82">
        <f>F114*H114</f>
        <v>0</v>
      </c>
    </row>
    <row r="115" spans="1:10" s="61" customFormat="1" ht="15" hidden="1" outlineLevel="1">
      <c r="A115" s="66"/>
      <c r="B115" s="67"/>
      <c r="C115" s="75"/>
      <c r="D115" s="630"/>
      <c r="E115" s="631"/>
      <c r="F115" s="632"/>
      <c r="G115" s="633"/>
      <c r="H115" s="634"/>
      <c r="I115" s="635"/>
      <c r="J115" s="82">
        <f>F115*H115</f>
        <v>0</v>
      </c>
    </row>
    <row r="116" spans="1:10" s="61" customFormat="1" ht="15.75" hidden="1" outlineLevel="1">
      <c r="A116" s="176" t="s">
        <v>307</v>
      </c>
      <c r="B116" s="173"/>
      <c r="C116" s="636" t="s">
        <v>307</v>
      </c>
      <c r="D116" s="636"/>
      <c r="E116" s="636"/>
      <c r="F116" s="636"/>
      <c r="G116" s="636"/>
      <c r="H116" s="636"/>
      <c r="I116" s="637"/>
      <c r="J116" s="76">
        <f>J110</f>
        <v>0</v>
      </c>
    </row>
    <row r="117" spans="1:10" s="61" customFormat="1" ht="25.5" customHeight="1" hidden="1">
      <c r="A117" s="647" t="s">
        <v>499</v>
      </c>
      <c r="B117" s="648"/>
      <c r="C117" s="648"/>
      <c r="D117" s="648"/>
      <c r="E117" s="648"/>
      <c r="F117" s="648"/>
      <c r="G117" s="648"/>
      <c r="H117" s="648"/>
      <c r="I117" s="648"/>
      <c r="J117" s="649"/>
    </row>
    <row r="118" spans="1:10" ht="26.25" hidden="1">
      <c r="A118" s="77"/>
      <c r="B118" s="78" t="s">
        <v>292</v>
      </c>
      <c r="C118" s="177" t="s">
        <v>441</v>
      </c>
      <c r="D118" s="650" t="s">
        <v>442</v>
      </c>
      <c r="E118" s="651"/>
      <c r="F118" s="650" t="s">
        <v>340</v>
      </c>
      <c r="G118" s="651"/>
      <c r="H118" s="650" t="s">
        <v>443</v>
      </c>
      <c r="I118" s="651"/>
      <c r="J118" s="177" t="s">
        <v>335</v>
      </c>
    </row>
    <row r="119" spans="1:10" ht="13.5" hidden="1">
      <c r="A119" s="77"/>
      <c r="B119" s="80">
        <v>1</v>
      </c>
      <c r="C119" s="80">
        <v>2</v>
      </c>
      <c r="D119" s="645">
        <v>3</v>
      </c>
      <c r="E119" s="646"/>
      <c r="F119" s="645">
        <v>4</v>
      </c>
      <c r="G119" s="646"/>
      <c r="H119" s="645">
        <v>5</v>
      </c>
      <c r="I119" s="646"/>
      <c r="J119" s="80" t="s">
        <v>357</v>
      </c>
    </row>
    <row r="120" spans="1:10" s="94" customFormat="1" ht="30.75" hidden="1" outlineLevel="1">
      <c r="A120" s="90"/>
      <c r="B120" s="91">
        <v>1</v>
      </c>
      <c r="C120" s="90" t="s">
        <v>444</v>
      </c>
      <c r="D120" s="690">
        <f>D121+D122</f>
        <v>0</v>
      </c>
      <c r="E120" s="691"/>
      <c r="F120" s="692" t="s">
        <v>314</v>
      </c>
      <c r="G120" s="693"/>
      <c r="H120" s="694">
        <v>160</v>
      </c>
      <c r="I120" s="695"/>
      <c r="J120" s="116">
        <f>J121+J122</f>
        <v>0</v>
      </c>
    </row>
    <row r="121" spans="1:10" s="61" customFormat="1" ht="30.75" hidden="1" outlineLevel="1">
      <c r="A121" s="66"/>
      <c r="B121" s="67"/>
      <c r="C121" s="66" t="s">
        <v>445</v>
      </c>
      <c r="D121" s="654"/>
      <c r="E121" s="655"/>
      <c r="F121" s="632"/>
      <c r="G121" s="633"/>
      <c r="H121" s="634">
        <v>160</v>
      </c>
      <c r="I121" s="635"/>
      <c r="J121" s="82"/>
    </row>
    <row r="122" spans="1:10" s="61" customFormat="1" ht="15" hidden="1" outlineLevel="1">
      <c r="A122" s="66"/>
      <c r="B122" s="67"/>
      <c r="C122" s="66" t="s">
        <v>446</v>
      </c>
      <c r="D122" s="654"/>
      <c r="E122" s="655"/>
      <c r="F122" s="632"/>
      <c r="G122" s="633"/>
      <c r="H122" s="634">
        <v>160</v>
      </c>
      <c r="I122" s="635"/>
      <c r="J122" s="82">
        <f>D122*F122*50%*H122</f>
        <v>0</v>
      </c>
    </row>
    <row r="123" spans="1:10" s="94" customFormat="1" ht="30.75" hidden="1" outlineLevel="1">
      <c r="A123" s="90"/>
      <c r="B123" s="91">
        <v>2</v>
      </c>
      <c r="C123" s="90" t="s">
        <v>447</v>
      </c>
      <c r="D123" s="690">
        <f>D124+D125</f>
        <v>0</v>
      </c>
      <c r="E123" s="691"/>
      <c r="F123" s="692" t="s">
        <v>314</v>
      </c>
      <c r="G123" s="693"/>
      <c r="H123" s="694">
        <v>160</v>
      </c>
      <c r="I123" s="695"/>
      <c r="J123" s="116">
        <f>J124+J125</f>
        <v>0</v>
      </c>
    </row>
    <row r="124" spans="1:10" s="61" customFormat="1" ht="30.75" hidden="1" outlineLevel="1">
      <c r="A124" s="66"/>
      <c r="B124" s="67"/>
      <c r="C124" s="66" t="s">
        <v>445</v>
      </c>
      <c r="D124" s="654"/>
      <c r="E124" s="655"/>
      <c r="F124" s="632"/>
      <c r="G124" s="633"/>
      <c r="H124" s="634">
        <v>160</v>
      </c>
      <c r="I124" s="635"/>
      <c r="J124" s="82">
        <f>D124*F124*H124</f>
        <v>0</v>
      </c>
    </row>
    <row r="125" spans="1:10" s="61" customFormat="1" ht="15" hidden="1" outlineLevel="1">
      <c r="A125" s="66"/>
      <c r="B125" s="67"/>
      <c r="C125" s="66" t="s">
        <v>446</v>
      </c>
      <c r="D125" s="654"/>
      <c r="E125" s="655"/>
      <c r="F125" s="632"/>
      <c r="G125" s="633"/>
      <c r="H125" s="634">
        <v>160</v>
      </c>
      <c r="I125" s="635"/>
      <c r="J125" s="82">
        <f>D125*F125*H125</f>
        <v>0</v>
      </c>
    </row>
    <row r="126" spans="1:10" s="61" customFormat="1" ht="15.75" hidden="1" outlineLevel="1">
      <c r="A126" s="176" t="s">
        <v>307</v>
      </c>
      <c r="B126" s="173"/>
      <c r="C126" s="636" t="s">
        <v>307</v>
      </c>
      <c r="D126" s="636"/>
      <c r="E126" s="636"/>
      <c r="F126" s="636"/>
      <c r="G126" s="636"/>
      <c r="H126" s="636"/>
      <c r="I126" s="637"/>
      <c r="J126" s="76">
        <f>J120+J123</f>
        <v>0</v>
      </c>
    </row>
    <row r="127" spans="1:10" s="61" customFormat="1" ht="27" customHeight="1" hidden="1">
      <c r="A127" s="647" t="s">
        <v>500</v>
      </c>
      <c r="B127" s="648"/>
      <c r="C127" s="648"/>
      <c r="D127" s="648"/>
      <c r="E127" s="648"/>
      <c r="F127" s="648"/>
      <c r="G127" s="648"/>
      <c r="H127" s="648"/>
      <c r="I127" s="648"/>
      <c r="J127" s="649"/>
    </row>
    <row r="128" spans="1:10" s="120" customFormat="1" ht="30" customHeight="1" hidden="1">
      <c r="A128" s="117"/>
      <c r="B128" s="118" t="s">
        <v>292</v>
      </c>
      <c r="C128" s="119" t="s">
        <v>330</v>
      </c>
      <c r="D128" s="686" t="s">
        <v>448</v>
      </c>
      <c r="E128" s="687"/>
      <c r="F128" s="686" t="s">
        <v>449</v>
      </c>
      <c r="G128" s="687"/>
      <c r="H128" s="686" t="s">
        <v>342</v>
      </c>
      <c r="I128" s="687"/>
      <c r="J128" s="119" t="s">
        <v>335</v>
      </c>
    </row>
    <row r="129" spans="1:10" s="120" customFormat="1" ht="27" hidden="1">
      <c r="A129" s="117"/>
      <c r="B129" s="121">
        <v>1</v>
      </c>
      <c r="C129" s="121">
        <v>2</v>
      </c>
      <c r="D129" s="688">
        <v>3</v>
      </c>
      <c r="E129" s="689"/>
      <c r="F129" s="688">
        <v>4</v>
      </c>
      <c r="G129" s="689"/>
      <c r="H129" s="688">
        <v>5</v>
      </c>
      <c r="I129" s="689"/>
      <c r="J129" s="121" t="s">
        <v>450</v>
      </c>
    </row>
    <row r="130" spans="1:10" s="61" customFormat="1" ht="15" hidden="1" outlineLevel="1">
      <c r="A130" s="66"/>
      <c r="B130" s="67">
        <v>1</v>
      </c>
      <c r="C130" s="75" t="s">
        <v>451</v>
      </c>
      <c r="D130" s="654"/>
      <c r="E130" s="655"/>
      <c r="F130" s="632"/>
      <c r="G130" s="633"/>
      <c r="H130" s="634"/>
      <c r="I130" s="635"/>
      <c r="J130" s="82">
        <f>J132+J135</f>
        <v>0</v>
      </c>
    </row>
    <row r="131" spans="1:10" s="61" customFormat="1" ht="30.75" hidden="1" outlineLevel="1">
      <c r="A131" s="66"/>
      <c r="B131" s="67"/>
      <c r="C131" s="66" t="s">
        <v>452</v>
      </c>
      <c r="D131" s="654"/>
      <c r="E131" s="655"/>
      <c r="F131" s="632"/>
      <c r="G131" s="633"/>
      <c r="H131" s="634"/>
      <c r="I131" s="635"/>
      <c r="J131" s="82"/>
    </row>
    <row r="132" spans="1:10" s="61" customFormat="1" ht="15" hidden="1" outlineLevel="1">
      <c r="A132" s="66"/>
      <c r="B132" s="67"/>
      <c r="C132" s="75"/>
      <c r="D132" s="654"/>
      <c r="E132" s="655"/>
      <c r="F132" s="632"/>
      <c r="G132" s="633"/>
      <c r="H132" s="634"/>
      <c r="I132" s="635"/>
      <c r="J132" s="82">
        <f>F132*D132/100*H132*9/1000</f>
        <v>0</v>
      </c>
    </row>
    <row r="133" spans="1:10" s="61" customFormat="1" ht="15" hidden="1" outlineLevel="1">
      <c r="A133" s="66"/>
      <c r="B133" s="67"/>
      <c r="C133" s="75"/>
      <c r="D133" s="654"/>
      <c r="E133" s="655"/>
      <c r="F133" s="632"/>
      <c r="G133" s="633"/>
      <c r="H133" s="634"/>
      <c r="I133" s="635"/>
      <c r="J133" s="82">
        <f>F133*D133/100*H133*9/1000</f>
        <v>0</v>
      </c>
    </row>
    <row r="134" spans="1:10" s="61" customFormat="1" ht="30.75" hidden="1" outlineLevel="1">
      <c r="A134" s="66"/>
      <c r="B134" s="67">
        <v>2</v>
      </c>
      <c r="C134" s="66" t="s">
        <v>453</v>
      </c>
      <c r="D134" s="654"/>
      <c r="E134" s="655"/>
      <c r="F134" s="632"/>
      <c r="G134" s="633"/>
      <c r="H134" s="634"/>
      <c r="I134" s="635"/>
      <c r="J134" s="82">
        <f>SUM(J136:J137)</f>
        <v>0</v>
      </c>
    </row>
    <row r="135" spans="1:10" s="61" customFormat="1" ht="30.75" hidden="1" outlineLevel="1">
      <c r="A135" s="66"/>
      <c r="B135" s="67"/>
      <c r="C135" s="66" t="s">
        <v>452</v>
      </c>
      <c r="D135" s="654"/>
      <c r="E135" s="655"/>
      <c r="F135" s="632"/>
      <c r="G135" s="633"/>
      <c r="H135" s="634"/>
      <c r="I135" s="635"/>
      <c r="J135" s="82"/>
    </row>
    <row r="136" spans="1:10" s="61" customFormat="1" ht="15" hidden="1" outlineLevel="1">
      <c r="A136" s="66"/>
      <c r="B136" s="67"/>
      <c r="C136" s="75"/>
      <c r="D136" s="654"/>
      <c r="E136" s="655"/>
      <c r="F136" s="632"/>
      <c r="G136" s="633"/>
      <c r="H136" s="634"/>
      <c r="I136" s="635"/>
      <c r="J136" s="82"/>
    </row>
    <row r="137" spans="1:10" s="61" customFormat="1" ht="15" hidden="1" outlineLevel="1">
      <c r="A137" s="66"/>
      <c r="B137" s="67"/>
      <c r="C137" s="75"/>
      <c r="D137" s="654"/>
      <c r="E137" s="655"/>
      <c r="F137" s="632"/>
      <c r="G137" s="633"/>
      <c r="H137" s="634"/>
      <c r="I137" s="635"/>
      <c r="J137" s="82"/>
    </row>
    <row r="138" spans="1:10" s="61" customFormat="1" ht="15.75" hidden="1" outlineLevel="1">
      <c r="A138" s="176" t="s">
        <v>307</v>
      </c>
      <c r="B138" s="173"/>
      <c r="C138" s="636" t="s">
        <v>307</v>
      </c>
      <c r="D138" s="636"/>
      <c r="E138" s="636"/>
      <c r="F138" s="636"/>
      <c r="G138" s="636"/>
      <c r="H138" s="636"/>
      <c r="I138" s="637"/>
      <c r="J138" s="76">
        <f>J130+J134</f>
        <v>0</v>
      </c>
    </row>
    <row r="139" spans="1:10" s="61" customFormat="1" ht="28.5" customHeight="1" hidden="1" collapsed="1">
      <c r="A139" s="647" t="s">
        <v>501</v>
      </c>
      <c r="B139" s="648"/>
      <c r="C139" s="648"/>
      <c r="D139" s="648"/>
      <c r="E139" s="648"/>
      <c r="F139" s="648"/>
      <c r="G139" s="648"/>
      <c r="H139" s="648"/>
      <c r="I139" s="648"/>
      <c r="J139" s="649"/>
    </row>
    <row r="140" spans="1:10" ht="26.25" hidden="1">
      <c r="A140" s="77"/>
      <c r="B140" s="78" t="s">
        <v>292</v>
      </c>
      <c r="C140" s="177" t="s">
        <v>330</v>
      </c>
      <c r="D140" s="650" t="s">
        <v>331</v>
      </c>
      <c r="E140" s="651"/>
      <c r="F140" s="650" t="s">
        <v>332</v>
      </c>
      <c r="G140" s="651"/>
      <c r="H140" s="650" t="s">
        <v>342</v>
      </c>
      <c r="I140" s="651"/>
      <c r="J140" s="177" t="s">
        <v>335</v>
      </c>
    </row>
    <row r="141" spans="1:10" ht="13.5" hidden="1">
      <c r="A141" s="77"/>
      <c r="B141" s="80">
        <v>1</v>
      </c>
      <c r="C141" s="80">
        <v>2</v>
      </c>
      <c r="D141" s="645">
        <v>3</v>
      </c>
      <c r="E141" s="646"/>
      <c r="F141" s="645">
        <v>4</v>
      </c>
      <c r="G141" s="646"/>
      <c r="H141" s="645">
        <v>5</v>
      </c>
      <c r="I141" s="646"/>
      <c r="J141" s="80" t="s">
        <v>341</v>
      </c>
    </row>
    <row r="142" spans="1:10" s="61" customFormat="1" ht="15" hidden="1" outlineLevel="1">
      <c r="A142" s="66"/>
      <c r="B142" s="67">
        <v>1</v>
      </c>
      <c r="C142" s="75" t="s">
        <v>591</v>
      </c>
      <c r="D142" s="630">
        <v>1</v>
      </c>
      <c r="E142" s="631"/>
      <c r="F142" s="632">
        <v>1</v>
      </c>
      <c r="G142" s="633"/>
      <c r="H142" s="634">
        <v>1</v>
      </c>
      <c r="I142" s="635"/>
      <c r="J142" s="82"/>
    </row>
    <row r="143" spans="1:10" s="61" customFormat="1" ht="15" hidden="1" outlineLevel="1">
      <c r="A143" s="66"/>
      <c r="B143" s="67"/>
      <c r="C143" s="66"/>
      <c r="D143" s="630"/>
      <c r="E143" s="631"/>
      <c r="F143" s="632"/>
      <c r="G143" s="633"/>
      <c r="H143" s="634"/>
      <c r="I143" s="635"/>
      <c r="J143" s="82">
        <f aca="true" t="shared" si="0" ref="J143:J149">F143*H143</f>
        <v>0</v>
      </c>
    </row>
    <row r="144" spans="1:10" s="61" customFormat="1" ht="15" hidden="1" outlineLevel="1">
      <c r="A144" s="66"/>
      <c r="B144" s="67"/>
      <c r="C144" s="66"/>
      <c r="D144" s="630"/>
      <c r="E144" s="631"/>
      <c r="F144" s="632"/>
      <c r="G144" s="633"/>
      <c r="H144" s="634"/>
      <c r="I144" s="635"/>
      <c r="J144" s="82">
        <f t="shared" si="0"/>
        <v>0</v>
      </c>
    </row>
    <row r="145" spans="1:10" s="61" customFormat="1" ht="15" hidden="1" outlineLevel="1">
      <c r="A145" s="66"/>
      <c r="B145" s="67"/>
      <c r="C145" s="66"/>
      <c r="D145" s="630"/>
      <c r="E145" s="631"/>
      <c r="F145" s="632"/>
      <c r="G145" s="633"/>
      <c r="H145" s="634"/>
      <c r="I145" s="635"/>
      <c r="J145" s="82">
        <f t="shared" si="0"/>
        <v>0</v>
      </c>
    </row>
    <row r="146" spans="1:10" s="61" customFormat="1" ht="15" hidden="1" outlineLevel="1">
      <c r="A146" s="66"/>
      <c r="B146" s="67"/>
      <c r="C146" s="66"/>
      <c r="D146" s="630"/>
      <c r="E146" s="631"/>
      <c r="F146" s="632"/>
      <c r="G146" s="633"/>
      <c r="H146" s="634"/>
      <c r="I146" s="635"/>
      <c r="J146" s="82">
        <f t="shared" si="0"/>
        <v>0</v>
      </c>
    </row>
    <row r="147" spans="1:10" s="61" customFormat="1" ht="15" hidden="1" outlineLevel="1">
      <c r="A147" s="66"/>
      <c r="B147" s="67"/>
      <c r="C147" s="66"/>
      <c r="D147" s="630"/>
      <c r="E147" s="631"/>
      <c r="F147" s="632"/>
      <c r="G147" s="633"/>
      <c r="H147" s="634"/>
      <c r="I147" s="635"/>
      <c r="J147" s="82">
        <f t="shared" si="0"/>
        <v>0</v>
      </c>
    </row>
    <row r="148" spans="1:10" s="61" customFormat="1" ht="15" hidden="1" outlineLevel="1">
      <c r="A148" s="66"/>
      <c r="B148" s="67"/>
      <c r="C148" s="66"/>
      <c r="D148" s="630"/>
      <c r="E148" s="631"/>
      <c r="F148" s="632"/>
      <c r="G148" s="633"/>
      <c r="H148" s="634"/>
      <c r="I148" s="635"/>
      <c r="J148" s="82">
        <f t="shared" si="0"/>
        <v>0</v>
      </c>
    </row>
    <row r="149" spans="1:10" s="61" customFormat="1" ht="15" hidden="1" outlineLevel="1">
      <c r="A149" s="66"/>
      <c r="B149" s="67"/>
      <c r="C149" s="66"/>
      <c r="D149" s="630"/>
      <c r="E149" s="631"/>
      <c r="F149" s="632"/>
      <c r="G149" s="633"/>
      <c r="H149" s="634"/>
      <c r="I149" s="635"/>
      <c r="J149" s="82">
        <f t="shared" si="0"/>
        <v>0</v>
      </c>
    </row>
    <row r="150" spans="1:10" s="61" customFormat="1" ht="15" hidden="1" outlineLevel="1">
      <c r="A150" s="66"/>
      <c r="B150" s="67"/>
      <c r="C150" s="66"/>
      <c r="D150" s="630"/>
      <c r="E150" s="631"/>
      <c r="F150" s="632"/>
      <c r="G150" s="633"/>
      <c r="H150" s="634"/>
      <c r="I150" s="635"/>
      <c r="J150" s="82"/>
    </row>
    <row r="151" spans="1:10" s="61" customFormat="1" ht="15.75" hidden="1" outlineLevel="1">
      <c r="A151" s="176" t="s">
        <v>307</v>
      </c>
      <c r="B151" s="173"/>
      <c r="C151" s="636" t="s">
        <v>307</v>
      </c>
      <c r="D151" s="636"/>
      <c r="E151" s="636"/>
      <c r="F151" s="636"/>
      <c r="G151" s="636"/>
      <c r="H151" s="636"/>
      <c r="I151" s="637"/>
      <c r="J151" s="76">
        <f>SUM(J142:J150)</f>
        <v>0</v>
      </c>
    </row>
    <row r="152" spans="1:10" s="61" customFormat="1" ht="28.5" customHeight="1" hidden="1">
      <c r="A152" s="647" t="s">
        <v>502</v>
      </c>
      <c r="B152" s="648"/>
      <c r="C152" s="648"/>
      <c r="D152" s="648"/>
      <c r="E152" s="648"/>
      <c r="F152" s="648"/>
      <c r="G152" s="648"/>
      <c r="H152" s="648"/>
      <c r="I152" s="648"/>
      <c r="J152" s="649"/>
    </row>
    <row r="153" spans="1:10" ht="26.25" hidden="1">
      <c r="A153" s="77"/>
      <c r="B153" s="78" t="s">
        <v>292</v>
      </c>
      <c r="C153" s="177" t="s">
        <v>330</v>
      </c>
      <c r="D153" s="650" t="s">
        <v>331</v>
      </c>
      <c r="E153" s="651"/>
      <c r="F153" s="650" t="s">
        <v>332</v>
      </c>
      <c r="G153" s="651"/>
      <c r="H153" s="650" t="s">
        <v>342</v>
      </c>
      <c r="I153" s="651"/>
      <c r="J153" s="177" t="s">
        <v>335</v>
      </c>
    </row>
    <row r="154" spans="1:10" ht="13.5" hidden="1">
      <c r="A154" s="77"/>
      <c r="B154" s="80">
        <v>1</v>
      </c>
      <c r="C154" s="80">
        <v>2</v>
      </c>
      <c r="D154" s="645">
        <v>3</v>
      </c>
      <c r="E154" s="646"/>
      <c r="F154" s="645">
        <v>4</v>
      </c>
      <c r="G154" s="646"/>
      <c r="H154" s="645">
        <v>5</v>
      </c>
      <c r="I154" s="646"/>
      <c r="J154" s="80" t="s">
        <v>341</v>
      </c>
    </row>
    <row r="155" spans="1:10" s="61" customFormat="1" ht="15" hidden="1" outlineLevel="1">
      <c r="A155" s="66"/>
      <c r="B155" s="67"/>
      <c r="C155" s="75"/>
      <c r="D155" s="630"/>
      <c r="E155" s="631"/>
      <c r="F155" s="632"/>
      <c r="G155" s="633"/>
      <c r="H155" s="634"/>
      <c r="I155" s="635"/>
      <c r="J155" s="82">
        <f>F155*H155</f>
        <v>0</v>
      </c>
    </row>
    <row r="156" spans="1:10" s="61" customFormat="1" ht="15" hidden="1" outlineLevel="1">
      <c r="A156" s="66"/>
      <c r="B156" s="67"/>
      <c r="C156" s="66"/>
      <c r="D156" s="630"/>
      <c r="E156" s="631"/>
      <c r="F156" s="632"/>
      <c r="G156" s="633"/>
      <c r="H156" s="634"/>
      <c r="I156" s="635"/>
      <c r="J156" s="82">
        <f aca="true" t="shared" si="1" ref="J156:J162">F156*H156</f>
        <v>0</v>
      </c>
    </row>
    <row r="157" spans="1:10" s="61" customFormat="1" ht="15" hidden="1" outlineLevel="1">
      <c r="A157" s="66"/>
      <c r="B157" s="67"/>
      <c r="C157" s="66"/>
      <c r="D157" s="630"/>
      <c r="E157" s="631"/>
      <c r="F157" s="632"/>
      <c r="G157" s="633"/>
      <c r="H157" s="634"/>
      <c r="I157" s="635"/>
      <c r="J157" s="82">
        <f t="shared" si="1"/>
        <v>0</v>
      </c>
    </row>
    <row r="158" spans="1:10" s="61" customFormat="1" ht="15" hidden="1" outlineLevel="1">
      <c r="A158" s="66"/>
      <c r="B158" s="67"/>
      <c r="C158" s="66"/>
      <c r="D158" s="630"/>
      <c r="E158" s="631"/>
      <c r="F158" s="632"/>
      <c r="G158" s="633"/>
      <c r="H158" s="634"/>
      <c r="I158" s="635"/>
      <c r="J158" s="82">
        <f t="shared" si="1"/>
        <v>0</v>
      </c>
    </row>
    <row r="159" spans="1:10" s="61" customFormat="1" ht="15" hidden="1" outlineLevel="1">
      <c r="A159" s="66"/>
      <c r="B159" s="67"/>
      <c r="C159" s="66"/>
      <c r="D159" s="630"/>
      <c r="E159" s="631"/>
      <c r="F159" s="632"/>
      <c r="G159" s="633"/>
      <c r="H159" s="634"/>
      <c r="I159" s="635"/>
      <c r="J159" s="82">
        <f t="shared" si="1"/>
        <v>0</v>
      </c>
    </row>
    <row r="160" spans="1:10" s="61" customFormat="1" ht="15" hidden="1" outlineLevel="1">
      <c r="A160" s="66"/>
      <c r="B160" s="67"/>
      <c r="C160" s="66"/>
      <c r="D160" s="630"/>
      <c r="E160" s="631"/>
      <c r="F160" s="632"/>
      <c r="G160" s="633"/>
      <c r="H160" s="634"/>
      <c r="I160" s="635"/>
      <c r="J160" s="82">
        <f t="shared" si="1"/>
        <v>0</v>
      </c>
    </row>
    <row r="161" spans="1:10" s="61" customFormat="1" ht="15" hidden="1" outlineLevel="1">
      <c r="A161" s="66"/>
      <c r="B161" s="67"/>
      <c r="C161" s="66"/>
      <c r="D161" s="630"/>
      <c r="E161" s="631"/>
      <c r="F161" s="632"/>
      <c r="G161" s="633"/>
      <c r="H161" s="634"/>
      <c r="I161" s="635"/>
      <c r="J161" s="82">
        <f t="shared" si="1"/>
        <v>0</v>
      </c>
    </row>
    <row r="162" spans="1:10" s="61" customFormat="1" ht="15" hidden="1" outlineLevel="1">
      <c r="A162" s="66"/>
      <c r="B162" s="67"/>
      <c r="C162" s="66"/>
      <c r="D162" s="630"/>
      <c r="E162" s="631"/>
      <c r="F162" s="632"/>
      <c r="G162" s="633"/>
      <c r="H162" s="634"/>
      <c r="I162" s="635"/>
      <c r="J162" s="82">
        <f t="shared" si="1"/>
        <v>0</v>
      </c>
    </row>
    <row r="163" spans="1:10" s="61" customFormat="1" ht="15" hidden="1" outlineLevel="1">
      <c r="A163" s="66"/>
      <c r="B163" s="67"/>
      <c r="C163" s="66"/>
      <c r="D163" s="630"/>
      <c r="E163" s="631"/>
      <c r="F163" s="632"/>
      <c r="G163" s="633"/>
      <c r="H163" s="634"/>
      <c r="I163" s="635"/>
      <c r="J163" s="82"/>
    </row>
    <row r="164" spans="1:10" s="61" customFormat="1" ht="15.75" hidden="1" outlineLevel="1">
      <c r="A164" s="176" t="s">
        <v>307</v>
      </c>
      <c r="B164" s="173"/>
      <c r="C164" s="636" t="s">
        <v>307</v>
      </c>
      <c r="D164" s="636"/>
      <c r="E164" s="636"/>
      <c r="F164" s="636"/>
      <c r="G164" s="636"/>
      <c r="H164" s="636"/>
      <c r="I164" s="637"/>
      <c r="J164" s="76">
        <f>SUM(J155:J163)</f>
        <v>0</v>
      </c>
    </row>
    <row r="165" spans="1:10" s="61" customFormat="1" ht="28.5" customHeight="1" collapsed="1">
      <c r="A165" s="647" t="s">
        <v>503</v>
      </c>
      <c r="B165" s="648"/>
      <c r="C165" s="648"/>
      <c r="D165" s="648"/>
      <c r="E165" s="648"/>
      <c r="F165" s="648"/>
      <c r="G165" s="648"/>
      <c r="H165" s="648"/>
      <c r="I165" s="648"/>
      <c r="J165" s="649"/>
    </row>
    <row r="166" spans="1:10" ht="26.25">
      <c r="A166" s="77"/>
      <c r="B166" s="78" t="s">
        <v>292</v>
      </c>
      <c r="C166" s="177" t="s">
        <v>330</v>
      </c>
      <c r="D166" s="650" t="s">
        <v>331</v>
      </c>
      <c r="E166" s="651"/>
      <c r="F166" s="650" t="s">
        <v>332</v>
      </c>
      <c r="G166" s="651"/>
      <c r="H166" s="650" t="s">
        <v>342</v>
      </c>
      <c r="I166" s="651"/>
      <c r="J166" s="177" t="s">
        <v>335</v>
      </c>
    </row>
    <row r="167" spans="1:10" ht="13.5">
      <c r="A167" s="77"/>
      <c r="B167" s="80">
        <v>1</v>
      </c>
      <c r="C167" s="80">
        <v>2</v>
      </c>
      <c r="D167" s="645">
        <v>3</v>
      </c>
      <c r="E167" s="646"/>
      <c r="F167" s="645">
        <v>4</v>
      </c>
      <c r="G167" s="646"/>
      <c r="H167" s="645">
        <v>5</v>
      </c>
      <c r="I167" s="646"/>
      <c r="J167" s="80" t="s">
        <v>341</v>
      </c>
    </row>
    <row r="168" spans="1:10" s="61" customFormat="1" ht="15" outlineLevel="1">
      <c r="A168" s="66"/>
      <c r="B168" s="67">
        <v>1</v>
      </c>
      <c r="C168" s="75" t="s">
        <v>592</v>
      </c>
      <c r="D168" s="630">
        <v>1</v>
      </c>
      <c r="E168" s="631"/>
      <c r="F168" s="632">
        <v>1</v>
      </c>
      <c r="G168" s="633"/>
      <c r="H168" s="634">
        <v>1</v>
      </c>
      <c r="I168" s="635"/>
      <c r="J168" s="82">
        <v>57550.11</v>
      </c>
    </row>
    <row r="169" spans="1:10" s="61" customFormat="1" ht="15" outlineLevel="1">
      <c r="A169" s="66"/>
      <c r="B169" s="67"/>
      <c r="C169" s="66"/>
      <c r="D169" s="630"/>
      <c r="E169" s="631"/>
      <c r="F169" s="632"/>
      <c r="G169" s="633"/>
      <c r="H169" s="634"/>
      <c r="I169" s="635"/>
      <c r="J169" s="82">
        <f aca="true" t="shared" si="2" ref="J169:J175">F169*H169</f>
        <v>0</v>
      </c>
    </row>
    <row r="170" spans="1:10" s="61" customFormat="1" ht="15" hidden="1" outlineLevel="1">
      <c r="A170" s="66"/>
      <c r="B170" s="67"/>
      <c r="C170" s="66"/>
      <c r="D170" s="630"/>
      <c r="E170" s="631"/>
      <c r="F170" s="632"/>
      <c r="G170" s="633"/>
      <c r="H170" s="634"/>
      <c r="I170" s="635"/>
      <c r="J170" s="82">
        <f t="shared" si="2"/>
        <v>0</v>
      </c>
    </row>
    <row r="171" spans="1:10" s="61" customFormat="1" ht="15" hidden="1" outlineLevel="1">
      <c r="A171" s="66"/>
      <c r="B171" s="67"/>
      <c r="C171" s="66"/>
      <c r="D171" s="630"/>
      <c r="E171" s="631"/>
      <c r="F171" s="632"/>
      <c r="G171" s="633"/>
      <c r="H171" s="634"/>
      <c r="I171" s="635"/>
      <c r="J171" s="82">
        <f t="shared" si="2"/>
        <v>0</v>
      </c>
    </row>
    <row r="172" spans="1:10" s="61" customFormat="1" ht="15" hidden="1" outlineLevel="1">
      <c r="A172" s="66"/>
      <c r="B172" s="67"/>
      <c r="C172" s="66"/>
      <c r="D172" s="630"/>
      <c r="E172" s="631"/>
      <c r="F172" s="632"/>
      <c r="G172" s="633"/>
      <c r="H172" s="634"/>
      <c r="I172" s="635"/>
      <c r="J172" s="82">
        <f t="shared" si="2"/>
        <v>0</v>
      </c>
    </row>
    <row r="173" spans="1:10" s="61" customFormat="1" ht="15" hidden="1" outlineLevel="1">
      <c r="A173" s="66"/>
      <c r="B173" s="67"/>
      <c r="C173" s="66"/>
      <c r="D173" s="630"/>
      <c r="E173" s="631"/>
      <c r="F173" s="632"/>
      <c r="G173" s="633"/>
      <c r="H173" s="634"/>
      <c r="I173" s="635"/>
      <c r="J173" s="82">
        <f t="shared" si="2"/>
        <v>0</v>
      </c>
    </row>
    <row r="174" spans="1:10" s="61" customFormat="1" ht="15" hidden="1" outlineLevel="1">
      <c r="A174" s="66"/>
      <c r="B174" s="67"/>
      <c r="C174" s="66"/>
      <c r="D174" s="630"/>
      <c r="E174" s="631"/>
      <c r="F174" s="632"/>
      <c r="G174" s="633"/>
      <c r="H174" s="634"/>
      <c r="I174" s="635"/>
      <c r="J174" s="82">
        <f t="shared" si="2"/>
        <v>0</v>
      </c>
    </row>
    <row r="175" spans="1:10" s="61" customFormat="1" ht="15" hidden="1" outlineLevel="1">
      <c r="A175" s="66"/>
      <c r="B175" s="67"/>
      <c r="C175" s="66"/>
      <c r="D175" s="630"/>
      <c r="E175" s="631"/>
      <c r="F175" s="632"/>
      <c r="G175" s="633"/>
      <c r="H175" s="634"/>
      <c r="I175" s="635"/>
      <c r="J175" s="82">
        <f t="shared" si="2"/>
        <v>0</v>
      </c>
    </row>
    <row r="176" spans="1:10" s="61" customFormat="1" ht="15" hidden="1" outlineLevel="1">
      <c r="A176" s="66"/>
      <c r="B176" s="67"/>
      <c r="C176" s="66"/>
      <c r="D176" s="630"/>
      <c r="E176" s="631"/>
      <c r="F176" s="632"/>
      <c r="G176" s="633"/>
      <c r="H176" s="634"/>
      <c r="I176" s="635"/>
      <c r="J176" s="82"/>
    </row>
    <row r="177" spans="1:10" s="61" customFormat="1" ht="15.75" outlineLevel="1">
      <c r="A177" s="176" t="s">
        <v>307</v>
      </c>
      <c r="B177" s="173"/>
      <c r="C177" s="636" t="s">
        <v>307</v>
      </c>
      <c r="D177" s="636"/>
      <c r="E177" s="636"/>
      <c r="F177" s="636"/>
      <c r="G177" s="636"/>
      <c r="H177" s="636"/>
      <c r="I177" s="637"/>
      <c r="J177" s="76">
        <f>SUM(J168:J176)</f>
        <v>57550.11</v>
      </c>
    </row>
    <row r="178" spans="3:12" s="61" customFormat="1" ht="21" customHeight="1">
      <c r="C178" s="641" t="s">
        <v>348</v>
      </c>
      <c r="D178" s="641"/>
      <c r="E178" s="641"/>
      <c r="F178" s="641"/>
      <c r="G178" s="641"/>
      <c r="H178" s="641"/>
      <c r="I178" s="642"/>
      <c r="J178" s="102">
        <f>J24+J32+J35+J38+J64+J78+J94+J100+J116+J177+J126+J138+J151+J164+J106</f>
        <v>101950.11</v>
      </c>
      <c r="K178" s="167"/>
      <c r="L178" s="167"/>
    </row>
    <row r="181" spans="2:10" ht="12.75">
      <c r="B181" s="79" t="s">
        <v>143</v>
      </c>
      <c r="D181" s="123"/>
      <c r="E181" s="123"/>
      <c r="F181" s="124"/>
      <c r="I181" s="123"/>
      <c r="J181" s="123" t="s">
        <v>596</v>
      </c>
    </row>
    <row r="182" spans="9:10" ht="12.75">
      <c r="I182" s="627" t="s">
        <v>349</v>
      </c>
      <c r="J182" s="627"/>
    </row>
    <row r="184" spans="2:10" ht="12.75">
      <c r="B184" s="79" t="s">
        <v>350</v>
      </c>
      <c r="D184" s="123"/>
      <c r="E184" s="123"/>
      <c r="F184" s="124"/>
      <c r="I184" s="123"/>
      <c r="J184" s="123" t="s">
        <v>577</v>
      </c>
    </row>
    <row r="185" spans="9:10" ht="12.75">
      <c r="I185" s="627" t="s">
        <v>349</v>
      </c>
      <c r="J185" s="627"/>
    </row>
    <row r="187" spans="2:10" ht="12.75">
      <c r="B187" s="79" t="s">
        <v>351</v>
      </c>
      <c r="C187" s="123" t="s">
        <v>588</v>
      </c>
      <c r="D187" s="123"/>
      <c r="F187" s="124" t="s">
        <v>589</v>
      </c>
      <c r="G187" s="123"/>
      <c r="I187" s="123"/>
      <c r="J187" s="123" t="s">
        <v>577</v>
      </c>
    </row>
    <row r="188" spans="3:10" ht="12.75">
      <c r="C188" s="628" t="s">
        <v>145</v>
      </c>
      <c r="D188" s="628"/>
      <c r="F188" s="629" t="s">
        <v>148</v>
      </c>
      <c r="G188" s="629"/>
      <c r="I188" s="627" t="s">
        <v>349</v>
      </c>
      <c r="J188" s="627"/>
    </row>
    <row r="190" spans="2:3" ht="12.75">
      <c r="B190" s="79" t="s">
        <v>352</v>
      </c>
      <c r="C190" s="165" t="str">
        <f>'Расчеты (обосн) обл.бюд'!C77</f>
        <v>13.01.2022</v>
      </c>
    </row>
  </sheetData>
  <sheetProtection/>
  <mergeCells count="373">
    <mergeCell ref="D105:E105"/>
    <mergeCell ref="F105:G105"/>
    <mergeCell ref="H105:I105"/>
    <mergeCell ref="C106:I106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B5:J5"/>
    <mergeCell ref="E7:J7"/>
    <mergeCell ref="D8:J8"/>
    <mergeCell ref="E12:G12"/>
    <mergeCell ref="H12:J12"/>
    <mergeCell ref="E13:G13"/>
    <mergeCell ref="H13:J13"/>
    <mergeCell ref="E14:G14"/>
    <mergeCell ref="H14:J14"/>
    <mergeCell ref="E15:G15"/>
    <mergeCell ref="H15:J15"/>
    <mergeCell ref="A19:J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C24:I24"/>
    <mergeCell ref="A25:J25"/>
    <mergeCell ref="D26:E26"/>
    <mergeCell ref="H26:I26"/>
    <mergeCell ref="A35:I35"/>
    <mergeCell ref="D27:E27"/>
    <mergeCell ref="H27:I27"/>
    <mergeCell ref="H28:I28"/>
    <mergeCell ref="D29:E29"/>
    <mergeCell ref="H29:I29"/>
    <mergeCell ref="H30:I30"/>
    <mergeCell ref="A38:I38"/>
    <mergeCell ref="A39:J39"/>
    <mergeCell ref="A36:J36"/>
    <mergeCell ref="D37:E37"/>
    <mergeCell ref="H37:I37"/>
    <mergeCell ref="H31:I31"/>
    <mergeCell ref="A32:I32"/>
    <mergeCell ref="A33:J33"/>
    <mergeCell ref="D34:E34"/>
    <mergeCell ref="H34:I34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A64:I64"/>
    <mergeCell ref="A65:J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A78:I78"/>
    <mergeCell ref="A79:J79"/>
    <mergeCell ref="C80:F80"/>
    <mergeCell ref="H80:I80"/>
    <mergeCell ref="C81:F81"/>
    <mergeCell ref="H81:I81"/>
    <mergeCell ref="C82:F82"/>
    <mergeCell ref="H82:I82"/>
    <mergeCell ref="C83:F83"/>
    <mergeCell ref="H83:I83"/>
    <mergeCell ref="C84:F84"/>
    <mergeCell ref="H84:I84"/>
    <mergeCell ref="C85:F85"/>
    <mergeCell ref="H85:I85"/>
    <mergeCell ref="C86:F86"/>
    <mergeCell ref="H86:I86"/>
    <mergeCell ref="C87:F87"/>
    <mergeCell ref="H87:I87"/>
    <mergeCell ref="C88:F88"/>
    <mergeCell ref="H88:I88"/>
    <mergeCell ref="C89:F89"/>
    <mergeCell ref="H89:I89"/>
    <mergeCell ref="C90:F90"/>
    <mergeCell ref="H90:I90"/>
    <mergeCell ref="C91:F91"/>
    <mergeCell ref="H91:I91"/>
    <mergeCell ref="C92:F92"/>
    <mergeCell ref="H92:I92"/>
    <mergeCell ref="C93:F93"/>
    <mergeCell ref="H93:I93"/>
    <mergeCell ref="A94:I94"/>
    <mergeCell ref="A95:J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C100:I100"/>
    <mergeCell ref="A107:J107"/>
    <mergeCell ref="D108:E108"/>
    <mergeCell ref="F108:G108"/>
    <mergeCell ref="H108:I108"/>
    <mergeCell ref="A101:J101"/>
    <mergeCell ref="D102:E102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C116:I116"/>
    <mergeCell ref="A117:J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C126:I126"/>
    <mergeCell ref="A127:J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D135:E135"/>
    <mergeCell ref="F135:G135"/>
    <mergeCell ref="H135:I135"/>
    <mergeCell ref="D136:E136"/>
    <mergeCell ref="F136:G136"/>
    <mergeCell ref="H136:I136"/>
    <mergeCell ref="D137:E137"/>
    <mergeCell ref="F137:G137"/>
    <mergeCell ref="H137:I137"/>
    <mergeCell ref="C138:I138"/>
    <mergeCell ref="A139:J13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C151:I151"/>
    <mergeCell ref="A152:J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D160:E160"/>
    <mergeCell ref="F160:G160"/>
    <mergeCell ref="H160:I160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C164:I164"/>
    <mergeCell ref="A165:J165"/>
    <mergeCell ref="D166:E166"/>
    <mergeCell ref="F166:G166"/>
    <mergeCell ref="H166:I166"/>
    <mergeCell ref="D167:E167"/>
    <mergeCell ref="F167:G167"/>
    <mergeCell ref="H167:I167"/>
    <mergeCell ref="D168:E168"/>
    <mergeCell ref="F168:G168"/>
    <mergeCell ref="H168:I168"/>
    <mergeCell ref="D169:E169"/>
    <mergeCell ref="F169:G169"/>
    <mergeCell ref="H169:I169"/>
    <mergeCell ref="D170:E170"/>
    <mergeCell ref="F170:G170"/>
    <mergeCell ref="H170:I170"/>
    <mergeCell ref="D171:E171"/>
    <mergeCell ref="F171:G171"/>
    <mergeCell ref="H171:I171"/>
    <mergeCell ref="D172:E172"/>
    <mergeCell ref="F172:G172"/>
    <mergeCell ref="H172:I172"/>
    <mergeCell ref="D173:E173"/>
    <mergeCell ref="F173:G173"/>
    <mergeCell ref="H173:I173"/>
    <mergeCell ref="D174:E174"/>
    <mergeCell ref="F174:G174"/>
    <mergeCell ref="H174:I174"/>
    <mergeCell ref="D175:E175"/>
    <mergeCell ref="F175:G175"/>
    <mergeCell ref="H175:I175"/>
    <mergeCell ref="D176:E176"/>
    <mergeCell ref="F176:G176"/>
    <mergeCell ref="H176:I176"/>
    <mergeCell ref="C177:I177"/>
    <mergeCell ref="C178:I178"/>
    <mergeCell ref="I182:J182"/>
    <mergeCell ref="I185:J185"/>
    <mergeCell ref="C188:D188"/>
    <mergeCell ref="F188:G188"/>
    <mergeCell ref="I188:J1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Normal="75" zoomScalePageLayoutView="0" workbookViewId="0" topLeftCell="B1">
      <selection activeCell="H49" sqref="H49"/>
    </sheetView>
  </sheetViews>
  <sheetFormatPr defaultColWidth="9.00390625" defaultRowHeight="12.75" outlineLevelRow="1"/>
  <cols>
    <col min="1" max="1" width="38.875" style="79" hidden="1" customWidth="1"/>
    <col min="2" max="2" width="5.50390625" style="79" customWidth="1"/>
    <col min="3" max="3" width="23.00390625" style="79" customWidth="1"/>
    <col min="4" max="4" width="16.125" style="79" customWidth="1"/>
    <col min="5" max="5" width="22.375" style="79" customWidth="1"/>
    <col min="6" max="6" width="15.125" style="122" customWidth="1"/>
    <col min="7" max="7" width="20.00390625" style="79" customWidth="1"/>
    <col min="8" max="8" width="19.125" style="79" customWidth="1"/>
    <col min="9" max="9" width="8.875" style="79" customWidth="1"/>
    <col min="10" max="10" width="13.375" style="79" customWidth="1"/>
    <col min="11" max="11" width="8.875" style="79" customWidth="1"/>
    <col min="12" max="12" width="9.375" style="79" bestFit="1" customWidth="1"/>
    <col min="13" max="16384" width="8.875" style="79" customWidth="1"/>
  </cols>
  <sheetData>
    <row r="1" ht="12.75">
      <c r="H1" s="125" t="s">
        <v>242</v>
      </c>
    </row>
    <row r="2" ht="12.75">
      <c r="H2" s="125" t="s">
        <v>243</v>
      </c>
    </row>
    <row r="3" ht="12.75">
      <c r="H3" s="125"/>
    </row>
    <row r="4" ht="12.75">
      <c r="H4" s="125" t="s">
        <v>353</v>
      </c>
    </row>
    <row r="5" spans="2:8" s="60" customFormat="1" ht="18">
      <c r="B5" s="675" t="s">
        <v>287</v>
      </c>
      <c r="C5" s="675"/>
      <c r="D5" s="675"/>
      <c r="E5" s="675"/>
      <c r="F5" s="675"/>
      <c r="G5" s="675"/>
      <c r="H5" s="675"/>
    </row>
    <row r="6" spans="2:8" s="60" customFormat="1" ht="18">
      <c r="B6" s="126"/>
      <c r="C6" s="126"/>
      <c r="D6" s="126"/>
      <c r="E6" s="126"/>
      <c r="F6" s="126"/>
      <c r="G6" s="126"/>
      <c r="H6" s="126"/>
    </row>
    <row r="7" spans="2:8" s="61" customFormat="1" ht="18">
      <c r="B7" s="60" t="s">
        <v>288</v>
      </c>
      <c r="E7" s="677" t="s">
        <v>606</v>
      </c>
      <c r="F7" s="677"/>
      <c r="G7" s="677"/>
      <c r="H7" s="677"/>
    </row>
    <row r="8" spans="2:8" s="60" customFormat="1" ht="18">
      <c r="B8" s="60" t="s">
        <v>289</v>
      </c>
      <c r="D8" s="721" t="s">
        <v>597</v>
      </c>
      <c r="E8" s="721"/>
      <c r="F8" s="721"/>
      <c r="G8" s="721"/>
      <c r="H8" s="721"/>
    </row>
    <row r="9" s="61" customFormat="1" ht="15">
      <c r="F9" s="62"/>
    </row>
    <row r="10" spans="2:6" s="61" customFormat="1" ht="15">
      <c r="B10" s="94" t="s">
        <v>467</v>
      </c>
      <c r="F10" s="62"/>
    </row>
    <row r="11" s="61" customFormat="1" ht="15">
      <c r="F11" s="62"/>
    </row>
    <row r="12" spans="2:8" s="61" customFormat="1" ht="45" customHeight="1">
      <c r="B12" s="135" t="s">
        <v>292</v>
      </c>
      <c r="C12" s="135" t="s">
        <v>468</v>
      </c>
      <c r="D12" s="135" t="s">
        <v>153</v>
      </c>
      <c r="E12" s="722" t="s">
        <v>469</v>
      </c>
      <c r="F12" s="723"/>
      <c r="G12" s="723"/>
      <c r="H12" s="724"/>
    </row>
    <row r="13" spans="2:8" s="61" customFormat="1" ht="27">
      <c r="B13" s="130">
        <v>1</v>
      </c>
      <c r="C13" s="130" t="s">
        <v>635</v>
      </c>
      <c r="D13" s="129" t="s">
        <v>655</v>
      </c>
      <c r="E13" s="725">
        <f>H45</f>
        <v>81505.95</v>
      </c>
      <c r="F13" s="726"/>
      <c r="G13" s="726"/>
      <c r="H13" s="727"/>
    </row>
    <row r="14" spans="2:8" s="94" customFormat="1" ht="15">
      <c r="B14" s="132"/>
      <c r="C14" s="132" t="s">
        <v>178</v>
      </c>
      <c r="D14" s="133"/>
      <c r="E14" s="728">
        <f>SUM(E13:H13)</f>
        <v>81505.95</v>
      </c>
      <c r="F14" s="729"/>
      <c r="G14" s="729"/>
      <c r="H14" s="730"/>
    </row>
    <row r="15" s="61" customFormat="1" ht="15">
      <c r="F15" s="62"/>
    </row>
    <row r="16" spans="2:6" s="136" customFormat="1" ht="15">
      <c r="B16" s="136" t="s">
        <v>462</v>
      </c>
      <c r="F16" s="137"/>
    </row>
    <row r="17" s="136" customFormat="1" ht="15">
      <c r="F17" s="137"/>
    </row>
    <row r="18" spans="1:8" s="61" customFormat="1" ht="23.25" customHeight="1">
      <c r="A18" s="678" t="s">
        <v>656</v>
      </c>
      <c r="B18" s="678"/>
      <c r="C18" s="678"/>
      <c r="D18" s="678"/>
      <c r="E18" s="678"/>
      <c r="F18" s="678"/>
      <c r="G18" s="678"/>
      <c r="H18" s="678"/>
    </row>
    <row r="19" spans="1:8" ht="33" customHeight="1">
      <c r="A19" s="77"/>
      <c r="B19" s="78" t="s">
        <v>292</v>
      </c>
      <c r="C19" s="63" t="s">
        <v>455</v>
      </c>
      <c r="D19" s="650" t="s">
        <v>330</v>
      </c>
      <c r="E19" s="651"/>
      <c r="F19" s="650" t="s">
        <v>456</v>
      </c>
      <c r="G19" s="674"/>
      <c r="H19" s="63" t="s">
        <v>335</v>
      </c>
    </row>
    <row r="20" spans="1:8" ht="13.5">
      <c r="A20" s="77"/>
      <c r="B20" s="80">
        <v>1</v>
      </c>
      <c r="C20" s="80">
        <v>2</v>
      </c>
      <c r="D20" s="645">
        <v>3</v>
      </c>
      <c r="E20" s="646"/>
      <c r="F20" s="645">
        <v>4</v>
      </c>
      <c r="G20" s="668"/>
      <c r="H20" s="80">
        <v>5</v>
      </c>
    </row>
    <row r="21" spans="1:8" s="61" customFormat="1" ht="30.75" customHeight="1" outlineLevel="1">
      <c r="A21" s="66"/>
      <c r="B21" s="67">
        <v>1</v>
      </c>
      <c r="C21" s="66">
        <v>342</v>
      </c>
      <c r="D21" s="654" t="s">
        <v>636</v>
      </c>
      <c r="E21" s="655"/>
      <c r="F21" s="632" t="s">
        <v>657</v>
      </c>
      <c r="G21" s="633"/>
      <c r="H21" s="82">
        <v>48903.57</v>
      </c>
    </row>
    <row r="22" spans="1:8" s="61" customFormat="1" ht="31.5" customHeight="1" outlineLevel="1">
      <c r="A22" s="66"/>
      <c r="B22" s="67">
        <v>2</v>
      </c>
      <c r="C22" s="66">
        <v>342</v>
      </c>
      <c r="D22" s="654" t="s">
        <v>637</v>
      </c>
      <c r="E22" s="655"/>
      <c r="F22" s="632" t="s">
        <v>658</v>
      </c>
      <c r="G22" s="633"/>
      <c r="H22" s="82">
        <v>32602.38</v>
      </c>
    </row>
    <row r="23" spans="1:8" s="61" customFormat="1" ht="15.75" outlineLevel="1">
      <c r="A23" s="83" t="s">
        <v>307</v>
      </c>
      <c r="B23" s="84"/>
      <c r="C23" s="636" t="s">
        <v>307</v>
      </c>
      <c r="D23" s="636"/>
      <c r="E23" s="636"/>
      <c r="F23" s="636"/>
      <c r="G23" s="636"/>
      <c r="H23" s="76">
        <f>H21+H22</f>
        <v>81505.95</v>
      </c>
    </row>
    <row r="24" spans="1:8" s="61" customFormat="1" ht="23.25" customHeight="1" hidden="1">
      <c r="A24" s="647" t="s">
        <v>627</v>
      </c>
      <c r="B24" s="648"/>
      <c r="C24" s="648"/>
      <c r="D24" s="648"/>
      <c r="E24" s="648"/>
      <c r="F24" s="648"/>
      <c r="G24" s="648"/>
      <c r="H24" s="649"/>
    </row>
    <row r="25" spans="1:8" ht="33" customHeight="1" hidden="1">
      <c r="A25" s="77"/>
      <c r="B25" s="78" t="s">
        <v>292</v>
      </c>
      <c r="C25" s="63" t="s">
        <v>455</v>
      </c>
      <c r="D25" s="650" t="s">
        <v>330</v>
      </c>
      <c r="E25" s="651"/>
      <c r="F25" s="650" t="s">
        <v>456</v>
      </c>
      <c r="G25" s="674"/>
      <c r="H25" s="63" t="s">
        <v>335</v>
      </c>
    </row>
    <row r="26" spans="1:8" ht="13.5" hidden="1">
      <c r="A26" s="77"/>
      <c r="B26" s="80">
        <v>1</v>
      </c>
      <c r="C26" s="80">
        <v>2</v>
      </c>
      <c r="D26" s="645">
        <v>3</v>
      </c>
      <c r="E26" s="646"/>
      <c r="F26" s="645">
        <v>4</v>
      </c>
      <c r="G26" s="668"/>
      <c r="H26" s="80">
        <v>5</v>
      </c>
    </row>
    <row r="27" spans="1:8" s="61" customFormat="1" ht="64.5" customHeight="1" hidden="1" outlineLevel="1">
      <c r="A27" s="66"/>
      <c r="B27" s="67">
        <v>1</v>
      </c>
      <c r="C27" s="75">
        <v>226</v>
      </c>
      <c r="D27" s="716" t="s">
        <v>608</v>
      </c>
      <c r="E27" s="717"/>
      <c r="F27" s="634" t="s">
        <v>643</v>
      </c>
      <c r="G27" s="720"/>
      <c r="H27" s="82">
        <v>0</v>
      </c>
    </row>
    <row r="28" spans="1:8" s="61" customFormat="1" ht="27.75" customHeight="1" hidden="1" outlineLevel="1">
      <c r="A28" s="66"/>
      <c r="B28" s="67">
        <v>2</v>
      </c>
      <c r="C28" s="75"/>
      <c r="D28" s="630"/>
      <c r="E28" s="631"/>
      <c r="F28" s="634"/>
      <c r="G28" s="720"/>
      <c r="H28" s="82"/>
    </row>
    <row r="29" spans="1:8" s="61" customFormat="1" ht="33" customHeight="1" hidden="1" outlineLevel="1">
      <c r="A29" s="66"/>
      <c r="B29" s="67">
        <v>3</v>
      </c>
      <c r="C29" s="75"/>
      <c r="D29" s="630"/>
      <c r="E29" s="631"/>
      <c r="F29" s="634"/>
      <c r="G29" s="720"/>
      <c r="H29" s="82"/>
    </row>
    <row r="30" spans="1:8" s="61" customFormat="1" ht="15.75" hidden="1" outlineLevel="1">
      <c r="A30" s="83" t="s">
        <v>307</v>
      </c>
      <c r="B30" s="84"/>
      <c r="C30" s="636" t="s">
        <v>307</v>
      </c>
      <c r="D30" s="636"/>
      <c r="E30" s="636"/>
      <c r="F30" s="636"/>
      <c r="G30" s="636"/>
      <c r="H30" s="76">
        <f>H27</f>
        <v>0</v>
      </c>
    </row>
    <row r="31" spans="1:8" s="61" customFormat="1" ht="23.25" customHeight="1" hidden="1">
      <c r="A31" s="647" t="s">
        <v>626</v>
      </c>
      <c r="B31" s="648"/>
      <c r="C31" s="648"/>
      <c r="D31" s="648"/>
      <c r="E31" s="648"/>
      <c r="F31" s="648"/>
      <c r="G31" s="648"/>
      <c r="H31" s="649"/>
    </row>
    <row r="32" spans="1:8" ht="33" customHeight="1" hidden="1">
      <c r="A32" s="77"/>
      <c r="B32" s="78" t="s">
        <v>292</v>
      </c>
      <c r="C32" s="63" t="s">
        <v>455</v>
      </c>
      <c r="D32" s="650" t="s">
        <v>330</v>
      </c>
      <c r="E32" s="651"/>
      <c r="F32" s="650" t="s">
        <v>456</v>
      </c>
      <c r="G32" s="674"/>
      <c r="H32" s="63" t="s">
        <v>335</v>
      </c>
    </row>
    <row r="33" spans="1:8" ht="13.5" hidden="1">
      <c r="A33" s="77"/>
      <c r="B33" s="80">
        <v>1</v>
      </c>
      <c r="C33" s="80">
        <v>2</v>
      </c>
      <c r="D33" s="645">
        <v>3</v>
      </c>
      <c r="E33" s="646"/>
      <c r="F33" s="645">
        <v>4</v>
      </c>
      <c r="G33" s="668"/>
      <c r="H33" s="80">
        <v>5</v>
      </c>
    </row>
    <row r="34" spans="1:8" s="61" customFormat="1" ht="36.75" customHeight="1" hidden="1" outlineLevel="1">
      <c r="A34" s="66"/>
      <c r="B34" s="67">
        <v>1</v>
      </c>
      <c r="C34" s="75">
        <v>225</v>
      </c>
      <c r="D34" s="716" t="s">
        <v>628</v>
      </c>
      <c r="E34" s="717"/>
      <c r="F34" s="634"/>
      <c r="G34" s="720"/>
      <c r="H34" s="82"/>
    </row>
    <row r="35" spans="1:8" s="61" customFormat="1" ht="25.5" customHeight="1" hidden="1" outlineLevel="1">
      <c r="A35" s="66"/>
      <c r="B35" s="67">
        <v>2</v>
      </c>
      <c r="C35" s="75"/>
      <c r="D35" s="630"/>
      <c r="E35" s="631"/>
      <c r="F35" s="634"/>
      <c r="G35" s="720"/>
      <c r="H35" s="82"/>
    </row>
    <row r="36" spans="1:8" s="61" customFormat="1" ht="24.75" customHeight="1" hidden="1" outlineLevel="1">
      <c r="A36" s="66"/>
      <c r="B36" s="67">
        <v>3</v>
      </c>
      <c r="C36" s="75"/>
      <c r="D36" s="630"/>
      <c r="E36" s="631"/>
      <c r="F36" s="634"/>
      <c r="G36" s="720"/>
      <c r="H36" s="82"/>
    </row>
    <row r="37" spans="1:8" s="61" customFormat="1" ht="15.75" hidden="1" outlineLevel="1">
      <c r="A37" s="83" t="s">
        <v>307</v>
      </c>
      <c r="B37" s="84"/>
      <c r="C37" s="636" t="s">
        <v>307</v>
      </c>
      <c r="D37" s="636"/>
      <c r="E37" s="636"/>
      <c r="F37" s="636"/>
      <c r="G37" s="636"/>
      <c r="H37" s="76">
        <f>H34</f>
        <v>0</v>
      </c>
    </row>
    <row r="38" spans="1:8" s="61" customFormat="1" ht="23.25" customHeight="1" hidden="1">
      <c r="A38" s="647" t="s">
        <v>454</v>
      </c>
      <c r="B38" s="648"/>
      <c r="C38" s="648"/>
      <c r="D38" s="648"/>
      <c r="E38" s="648"/>
      <c r="F38" s="648"/>
      <c r="G38" s="648"/>
      <c r="H38" s="649"/>
    </row>
    <row r="39" spans="1:8" ht="33" customHeight="1" hidden="1">
      <c r="A39" s="77"/>
      <c r="B39" s="78" t="s">
        <v>292</v>
      </c>
      <c r="C39" s="63" t="s">
        <v>455</v>
      </c>
      <c r="D39" s="650" t="s">
        <v>330</v>
      </c>
      <c r="E39" s="651"/>
      <c r="F39" s="650" t="s">
        <v>456</v>
      </c>
      <c r="G39" s="674"/>
      <c r="H39" s="63" t="s">
        <v>335</v>
      </c>
    </row>
    <row r="40" spans="1:8" ht="13.5" hidden="1">
      <c r="A40" s="77"/>
      <c r="B40" s="80">
        <v>1</v>
      </c>
      <c r="C40" s="80">
        <v>2</v>
      </c>
      <c r="D40" s="645">
        <v>3</v>
      </c>
      <c r="E40" s="646"/>
      <c r="F40" s="645">
        <v>4</v>
      </c>
      <c r="G40" s="668"/>
      <c r="H40" s="80">
        <v>5</v>
      </c>
    </row>
    <row r="41" spans="1:8" s="61" customFormat="1" ht="32.25" customHeight="1" hidden="1" outlineLevel="1">
      <c r="A41" s="66"/>
      <c r="B41" s="67">
        <v>1</v>
      </c>
      <c r="C41" s="75"/>
      <c r="D41" s="630"/>
      <c r="E41" s="631"/>
      <c r="F41" s="634"/>
      <c r="G41" s="720"/>
      <c r="H41" s="82"/>
    </row>
    <row r="42" spans="1:8" s="61" customFormat="1" ht="35.25" customHeight="1" hidden="1" outlineLevel="1">
      <c r="A42" s="66"/>
      <c r="B42" s="67">
        <v>2</v>
      </c>
      <c r="C42" s="75"/>
      <c r="D42" s="630"/>
      <c r="E42" s="631"/>
      <c r="F42" s="634"/>
      <c r="G42" s="720"/>
      <c r="H42" s="82"/>
    </row>
    <row r="43" spans="1:8" s="61" customFormat="1" ht="27.75" customHeight="1" hidden="1" outlineLevel="1">
      <c r="A43" s="66"/>
      <c r="B43" s="67">
        <v>3</v>
      </c>
      <c r="C43" s="75"/>
      <c r="D43" s="630"/>
      <c r="E43" s="631"/>
      <c r="F43" s="634"/>
      <c r="G43" s="720"/>
      <c r="H43" s="82"/>
    </row>
    <row r="44" spans="1:8" s="61" customFormat="1" ht="15.75" hidden="1" outlineLevel="1">
      <c r="A44" s="83" t="s">
        <v>307</v>
      </c>
      <c r="B44" s="84"/>
      <c r="C44" s="636" t="s">
        <v>307</v>
      </c>
      <c r="D44" s="636"/>
      <c r="E44" s="636"/>
      <c r="F44" s="636"/>
      <c r="G44" s="636"/>
      <c r="H44" s="76">
        <f>H41</f>
        <v>0</v>
      </c>
    </row>
    <row r="45" spans="3:8" s="61" customFormat="1" ht="21" customHeight="1" collapsed="1">
      <c r="C45" s="641" t="s">
        <v>348</v>
      </c>
      <c r="D45" s="641"/>
      <c r="E45" s="641"/>
      <c r="F45" s="641"/>
      <c r="G45" s="641"/>
      <c r="H45" s="102">
        <f>H23+H30+H37+H44</f>
        <v>81505.95</v>
      </c>
    </row>
    <row r="48" spans="2:8" ht="12.75">
      <c r="B48" s="79" t="s">
        <v>143</v>
      </c>
      <c r="D48" s="123"/>
      <c r="E48" s="123"/>
      <c r="F48" s="124"/>
      <c r="H48" s="123" t="s">
        <v>596</v>
      </c>
    </row>
    <row r="49" ht="12.75">
      <c r="H49" s="207"/>
    </row>
    <row r="51" spans="2:8" ht="12.75">
      <c r="B51" s="79" t="s">
        <v>350</v>
      </c>
      <c r="D51" s="123"/>
      <c r="E51" s="123"/>
      <c r="F51" s="124"/>
      <c r="H51" s="123" t="s">
        <v>577</v>
      </c>
    </row>
    <row r="52" ht="12.75">
      <c r="H52" s="207"/>
    </row>
    <row r="54" spans="2:8" ht="12.75">
      <c r="B54" s="79" t="s">
        <v>351</v>
      </c>
      <c r="C54" s="123" t="s">
        <v>588</v>
      </c>
      <c r="D54" s="123"/>
      <c r="F54" s="124" t="s">
        <v>589</v>
      </c>
      <c r="G54" s="123"/>
      <c r="H54" s="123" t="s">
        <v>577</v>
      </c>
    </row>
    <row r="55" spans="3:8" ht="12.75">
      <c r="C55" s="628" t="s">
        <v>145</v>
      </c>
      <c r="D55" s="628"/>
      <c r="F55" s="629" t="s">
        <v>148</v>
      </c>
      <c r="G55" s="629"/>
      <c r="H55" s="207"/>
    </row>
    <row r="57" spans="2:3" ht="12.75">
      <c r="B57" s="79" t="s">
        <v>352</v>
      </c>
      <c r="C57" s="165" t="str">
        <f>'Расчеты (обосн) местн.б'!C194</f>
        <v>13.01.2022</v>
      </c>
    </row>
  </sheetData>
  <sheetProtection/>
  <mergeCells count="55">
    <mergeCell ref="B5:H5"/>
    <mergeCell ref="E7:H7"/>
    <mergeCell ref="D8:H8"/>
    <mergeCell ref="A18:H18"/>
    <mergeCell ref="D19:E19"/>
    <mergeCell ref="F19:G19"/>
    <mergeCell ref="E12:H12"/>
    <mergeCell ref="E13:H13"/>
    <mergeCell ref="E14:H14"/>
    <mergeCell ref="D20:E20"/>
    <mergeCell ref="F20:G20"/>
    <mergeCell ref="D26:E26"/>
    <mergeCell ref="F26:G26"/>
    <mergeCell ref="D27:E27"/>
    <mergeCell ref="F27:G27"/>
    <mergeCell ref="D21:E21"/>
    <mergeCell ref="F21:G21"/>
    <mergeCell ref="C23:G23"/>
    <mergeCell ref="A24:H24"/>
    <mergeCell ref="D25:E25"/>
    <mergeCell ref="D22:E22"/>
    <mergeCell ref="D28:E28"/>
    <mergeCell ref="F28:G28"/>
    <mergeCell ref="D29:E29"/>
    <mergeCell ref="F29:G29"/>
    <mergeCell ref="F22:G22"/>
    <mergeCell ref="F25:G25"/>
    <mergeCell ref="C30:G30"/>
    <mergeCell ref="A31:H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C37:G37"/>
    <mergeCell ref="A38:H38"/>
    <mergeCell ref="D39:E39"/>
    <mergeCell ref="F39:G39"/>
    <mergeCell ref="D40:E40"/>
    <mergeCell ref="F40:G40"/>
    <mergeCell ref="D41:E41"/>
    <mergeCell ref="F41:G41"/>
    <mergeCell ref="D42:E42"/>
    <mergeCell ref="F42:G42"/>
    <mergeCell ref="C55:D55"/>
    <mergeCell ref="D43:E43"/>
    <mergeCell ref="F43:G43"/>
    <mergeCell ref="C44:G44"/>
    <mergeCell ref="C45:G45"/>
    <mergeCell ref="F55:G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zoomScalePageLayoutView="0" workbookViewId="0" topLeftCell="B10">
      <selection activeCell="J29" sqref="J29"/>
    </sheetView>
  </sheetViews>
  <sheetFormatPr defaultColWidth="9.00390625" defaultRowHeight="12.75" outlineLevelRow="1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1" width="8.875" style="79" customWidth="1"/>
    <col min="12" max="12" width="19.375" style="79" customWidth="1"/>
    <col min="13" max="16384" width="8.875" style="79" customWidth="1"/>
  </cols>
  <sheetData>
    <row r="1" ht="12.75">
      <c r="J1" s="125" t="s">
        <v>242</v>
      </c>
    </row>
    <row r="2" ht="12.75">
      <c r="J2" s="125" t="s">
        <v>243</v>
      </c>
    </row>
    <row r="3" ht="12.75">
      <c r="J3" s="125"/>
    </row>
    <row r="4" ht="12.75">
      <c r="J4" s="125" t="s">
        <v>353</v>
      </c>
    </row>
    <row r="5" spans="2:10" s="60" customFormat="1" ht="18">
      <c r="B5" s="675" t="s">
        <v>287</v>
      </c>
      <c r="C5" s="675"/>
      <c r="D5" s="675"/>
      <c r="E5" s="675"/>
      <c r="F5" s="675"/>
      <c r="G5" s="675"/>
      <c r="H5" s="675"/>
      <c r="I5" s="675"/>
      <c r="J5" s="675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18">
      <c r="B7" s="60" t="s">
        <v>288</v>
      </c>
      <c r="E7" s="677" t="s">
        <v>457</v>
      </c>
      <c r="F7" s="677"/>
      <c r="G7" s="677"/>
      <c r="H7" s="677"/>
      <c r="I7" s="677"/>
      <c r="J7" s="677"/>
    </row>
    <row r="8" spans="2:10" s="60" customFormat="1" ht="18">
      <c r="B8" s="60" t="s">
        <v>289</v>
      </c>
      <c r="D8" s="677" t="s">
        <v>597</v>
      </c>
      <c r="E8" s="677"/>
      <c r="F8" s="677"/>
      <c r="G8" s="677"/>
      <c r="H8" s="677"/>
      <c r="I8" s="677"/>
      <c r="J8" s="677"/>
    </row>
    <row r="9" s="61" customFormat="1" ht="15">
      <c r="F9" s="62"/>
    </row>
    <row r="10" spans="2:10" s="61" customFormat="1" ht="15">
      <c r="B10" s="731" t="s">
        <v>474</v>
      </c>
      <c r="C10" s="731"/>
      <c r="D10" s="731"/>
      <c r="E10" s="731"/>
      <c r="F10" s="731"/>
      <c r="G10" s="731"/>
      <c r="H10" s="731"/>
      <c r="I10" s="731"/>
      <c r="J10" s="731"/>
    </row>
    <row r="11" s="61" customFormat="1" ht="15">
      <c r="F11" s="62"/>
    </row>
    <row r="12" spans="2:10" s="61" customFormat="1" ht="45" customHeight="1">
      <c r="B12" s="135" t="s">
        <v>292</v>
      </c>
      <c r="C12" s="135" t="s">
        <v>0</v>
      </c>
      <c r="D12" s="135" t="s">
        <v>475</v>
      </c>
      <c r="E12" s="722" t="s">
        <v>506</v>
      </c>
      <c r="F12" s="724"/>
      <c r="G12" s="135" t="s">
        <v>443</v>
      </c>
      <c r="H12" s="638" t="s">
        <v>461</v>
      </c>
      <c r="I12" s="638"/>
      <c r="J12" s="638"/>
    </row>
    <row r="13" spans="2:10" s="61" customFormat="1" ht="15">
      <c r="B13" s="135"/>
      <c r="C13" s="90" t="s">
        <v>458</v>
      </c>
      <c r="D13" s="135"/>
      <c r="E13" s="722"/>
      <c r="F13" s="724"/>
      <c r="G13" s="135"/>
      <c r="H13" s="722"/>
      <c r="I13" s="723"/>
      <c r="J13" s="724"/>
    </row>
    <row r="14" spans="2:10" s="61" customFormat="1" ht="15">
      <c r="B14" s="130"/>
      <c r="C14" s="66" t="s">
        <v>476</v>
      </c>
      <c r="D14" s="129"/>
      <c r="E14" s="725"/>
      <c r="F14" s="727"/>
      <c r="G14" s="131"/>
      <c r="H14" s="640"/>
      <c r="I14" s="640"/>
      <c r="J14" s="640"/>
    </row>
    <row r="15" spans="2:10" s="61" customFormat="1" ht="15">
      <c r="B15" s="130"/>
      <c r="C15" s="66" t="s">
        <v>446</v>
      </c>
      <c r="D15" s="129"/>
      <c r="E15" s="725"/>
      <c r="F15" s="727"/>
      <c r="G15" s="131"/>
      <c r="H15" s="640">
        <f>J28</f>
        <v>1532874.6800000002</v>
      </c>
      <c r="I15" s="640"/>
      <c r="J15" s="640"/>
    </row>
    <row r="16" spans="2:10" s="61" customFormat="1" ht="15">
      <c r="B16" s="135"/>
      <c r="C16" s="90" t="s">
        <v>459</v>
      </c>
      <c r="D16" s="135"/>
      <c r="E16" s="722"/>
      <c r="F16" s="724"/>
      <c r="G16" s="135"/>
      <c r="H16" s="722"/>
      <c r="I16" s="723"/>
      <c r="J16" s="724"/>
    </row>
    <row r="17" spans="2:10" s="61" customFormat="1" ht="15">
      <c r="B17" s="130"/>
      <c r="C17" s="66" t="s">
        <v>476</v>
      </c>
      <c r="D17" s="129"/>
      <c r="E17" s="725"/>
      <c r="F17" s="727"/>
      <c r="G17" s="131"/>
      <c r="H17" s="640"/>
      <c r="I17" s="640"/>
      <c r="J17" s="640"/>
    </row>
    <row r="18" spans="2:10" s="61" customFormat="1" ht="15">
      <c r="B18" s="130"/>
      <c r="C18" s="66" t="s">
        <v>446</v>
      </c>
      <c r="D18" s="129"/>
      <c r="E18" s="725"/>
      <c r="F18" s="727"/>
      <c r="G18" s="131"/>
      <c r="H18" s="640">
        <f>J31</f>
        <v>265060</v>
      </c>
      <c r="I18" s="640"/>
      <c r="J18" s="640"/>
    </row>
    <row r="19" spans="2:10" s="94" customFormat="1" ht="24" customHeight="1">
      <c r="B19" s="132"/>
      <c r="C19" s="132" t="s">
        <v>178</v>
      </c>
      <c r="D19" s="133"/>
      <c r="E19" s="728"/>
      <c r="F19" s="730"/>
      <c r="G19" s="134"/>
      <c r="H19" s="732">
        <f>J32</f>
        <v>1800000.0000000002</v>
      </c>
      <c r="I19" s="732"/>
      <c r="J19" s="732"/>
    </row>
    <row r="20" spans="6:12" s="61" customFormat="1" ht="15">
      <c r="F20" s="62"/>
      <c r="L20" s="168"/>
    </row>
    <row r="21" spans="2:6" s="136" customFormat="1" ht="15">
      <c r="B21" s="136" t="s">
        <v>462</v>
      </c>
      <c r="F21" s="137"/>
    </row>
    <row r="22" s="136" customFormat="1" ht="15">
      <c r="F22" s="137"/>
    </row>
    <row r="23" spans="1:10" s="61" customFormat="1" ht="25.5" customHeight="1">
      <c r="A23" s="647" t="s">
        <v>504</v>
      </c>
      <c r="B23" s="648"/>
      <c r="C23" s="648"/>
      <c r="D23" s="648"/>
      <c r="E23" s="648"/>
      <c r="F23" s="648"/>
      <c r="G23" s="648"/>
      <c r="H23" s="648"/>
      <c r="I23" s="648"/>
      <c r="J23" s="649"/>
    </row>
    <row r="24" spans="1:10" ht="26.25">
      <c r="A24" s="77"/>
      <c r="B24" s="78" t="s">
        <v>292</v>
      </c>
      <c r="C24" s="63" t="s">
        <v>330</v>
      </c>
      <c r="D24" s="650" t="s">
        <v>442</v>
      </c>
      <c r="E24" s="651"/>
      <c r="F24" s="650" t="s">
        <v>505</v>
      </c>
      <c r="G24" s="651"/>
      <c r="H24" s="650" t="s">
        <v>443</v>
      </c>
      <c r="I24" s="651"/>
      <c r="J24" s="63" t="s">
        <v>335</v>
      </c>
    </row>
    <row r="25" spans="1:10" ht="13.5">
      <c r="A25" s="77"/>
      <c r="B25" s="80">
        <v>1</v>
      </c>
      <c r="C25" s="80">
        <v>2</v>
      </c>
      <c r="D25" s="645">
        <v>3</v>
      </c>
      <c r="E25" s="646"/>
      <c r="F25" s="645">
        <v>4</v>
      </c>
      <c r="G25" s="646"/>
      <c r="H25" s="645">
        <v>5</v>
      </c>
      <c r="I25" s="646"/>
      <c r="J25" s="80" t="s">
        <v>357</v>
      </c>
    </row>
    <row r="26" spans="1:10" s="94" customFormat="1" ht="46.5" outlineLevel="1">
      <c r="A26" s="90"/>
      <c r="B26" s="91">
        <v>1</v>
      </c>
      <c r="C26" s="90" t="s">
        <v>507</v>
      </c>
      <c r="D26" s="690">
        <f>D27+D28</f>
        <v>76</v>
      </c>
      <c r="E26" s="691"/>
      <c r="F26" s="692" t="s">
        <v>314</v>
      </c>
      <c r="G26" s="693"/>
      <c r="H26" s="694">
        <f>H28</f>
        <v>320</v>
      </c>
      <c r="I26" s="695"/>
      <c r="J26" s="116">
        <f>J27+J28</f>
        <v>1532874.6800000002</v>
      </c>
    </row>
    <row r="27" spans="1:10" s="61" customFormat="1" ht="30.75" outlineLevel="1">
      <c r="A27" s="66"/>
      <c r="B27" s="67"/>
      <c r="C27" s="66" t="s">
        <v>445</v>
      </c>
      <c r="D27" s="654"/>
      <c r="E27" s="655"/>
      <c r="F27" s="632"/>
      <c r="G27" s="633"/>
      <c r="H27" s="634"/>
      <c r="I27" s="635"/>
      <c r="J27" s="82"/>
    </row>
    <row r="28" spans="1:10" s="61" customFormat="1" ht="15" outlineLevel="1">
      <c r="A28" s="66"/>
      <c r="B28" s="67"/>
      <c r="C28" s="66" t="s">
        <v>446</v>
      </c>
      <c r="D28" s="654">
        <v>76</v>
      </c>
      <c r="E28" s="655"/>
      <c r="F28" s="632">
        <v>132.53</v>
      </c>
      <c r="G28" s="633"/>
      <c r="H28" s="634">
        <v>320</v>
      </c>
      <c r="I28" s="635"/>
      <c r="J28" s="82">
        <f>D28*F28*50%*H28-78690.12</f>
        <v>1532874.6800000002</v>
      </c>
    </row>
    <row r="29" spans="1:10" s="94" customFormat="1" ht="46.5" outlineLevel="1">
      <c r="A29" s="90"/>
      <c r="B29" s="91">
        <v>2</v>
      </c>
      <c r="C29" s="90" t="s">
        <v>508</v>
      </c>
      <c r="D29" s="690">
        <f>D30+D31</f>
        <v>8</v>
      </c>
      <c r="E29" s="691"/>
      <c r="F29" s="692" t="s">
        <v>314</v>
      </c>
      <c r="G29" s="693"/>
      <c r="H29" s="694">
        <f>H31</f>
        <v>250</v>
      </c>
      <c r="I29" s="695"/>
      <c r="J29" s="116">
        <f>J30+J31</f>
        <v>265060</v>
      </c>
    </row>
    <row r="30" spans="1:10" s="61" customFormat="1" ht="30.75" outlineLevel="1">
      <c r="A30" s="66"/>
      <c r="B30" s="67"/>
      <c r="C30" s="66" t="s">
        <v>445</v>
      </c>
      <c r="D30" s="654"/>
      <c r="E30" s="655"/>
      <c r="F30" s="632"/>
      <c r="G30" s="633"/>
      <c r="H30" s="634"/>
      <c r="I30" s="635"/>
      <c r="J30" s="82">
        <f>D30*F30*H30*50%</f>
        <v>0</v>
      </c>
    </row>
    <row r="31" spans="1:10" s="61" customFormat="1" ht="15" outlineLevel="1">
      <c r="A31" s="66"/>
      <c r="B31" s="67"/>
      <c r="C31" s="66" t="s">
        <v>446</v>
      </c>
      <c r="D31" s="654">
        <v>8</v>
      </c>
      <c r="E31" s="655"/>
      <c r="F31" s="632">
        <v>132.53</v>
      </c>
      <c r="G31" s="633"/>
      <c r="H31" s="634">
        <v>250</v>
      </c>
      <c r="I31" s="635"/>
      <c r="J31" s="82">
        <f>D31*F31*H31</f>
        <v>265060</v>
      </c>
    </row>
    <row r="32" spans="1:12" s="61" customFormat="1" ht="15.75" outlineLevel="1">
      <c r="A32" s="83" t="s">
        <v>307</v>
      </c>
      <c r="B32" s="84"/>
      <c r="C32" s="636" t="s">
        <v>307</v>
      </c>
      <c r="D32" s="636"/>
      <c r="E32" s="636"/>
      <c r="F32" s="636"/>
      <c r="G32" s="636"/>
      <c r="H32" s="636"/>
      <c r="I32" s="637"/>
      <c r="J32" s="76">
        <f>J26+J29+2065.32</f>
        <v>1800000.0000000002</v>
      </c>
      <c r="L32" s="167"/>
    </row>
    <row r="35" spans="2:10" ht="12.75">
      <c r="B35" s="79" t="s">
        <v>143</v>
      </c>
      <c r="D35" s="123"/>
      <c r="E35" s="123"/>
      <c r="F35" s="124"/>
      <c r="I35" s="123"/>
      <c r="J35" s="123" t="s">
        <v>596</v>
      </c>
    </row>
    <row r="36" spans="9:10" ht="12.75">
      <c r="I36" s="627" t="s">
        <v>349</v>
      </c>
      <c r="J36" s="627"/>
    </row>
    <row r="38" spans="2:10" ht="12.75">
      <c r="B38" s="79" t="s">
        <v>350</v>
      </c>
      <c r="D38" s="123"/>
      <c r="E38" s="123"/>
      <c r="F38" s="124"/>
      <c r="I38" s="123"/>
      <c r="J38" s="123" t="s">
        <v>577</v>
      </c>
    </row>
    <row r="39" spans="9:10" ht="12.75">
      <c r="I39" s="627" t="s">
        <v>349</v>
      </c>
      <c r="J39" s="627"/>
    </row>
    <row r="41" spans="2:10" ht="12.75">
      <c r="B41" s="79" t="s">
        <v>351</v>
      </c>
      <c r="C41" s="123" t="s">
        <v>588</v>
      </c>
      <c r="D41" s="123"/>
      <c r="F41" s="124" t="s">
        <v>589</v>
      </c>
      <c r="G41" s="123"/>
      <c r="I41" s="123"/>
      <c r="J41" s="123" t="s">
        <v>577</v>
      </c>
    </row>
    <row r="42" spans="3:10" ht="12.75">
      <c r="C42" s="628" t="s">
        <v>145</v>
      </c>
      <c r="D42" s="628"/>
      <c r="F42" s="629" t="s">
        <v>148</v>
      </c>
      <c r="G42" s="629"/>
      <c r="I42" s="627" t="s">
        <v>349</v>
      </c>
      <c r="J42" s="627"/>
    </row>
    <row r="44" spans="2:3" ht="12.75">
      <c r="B44" s="79" t="s">
        <v>352</v>
      </c>
      <c r="C44" s="165" t="str">
        <f>'Расч (обосн) субс.на иные цели'!C57</f>
        <v>13.01.2022</v>
      </c>
    </row>
  </sheetData>
  <sheetProtection/>
  <mergeCells count="51">
    <mergeCell ref="E14:F14"/>
    <mergeCell ref="E15:F15"/>
    <mergeCell ref="E17:F17"/>
    <mergeCell ref="H19:J19"/>
    <mergeCell ref="H15:J15"/>
    <mergeCell ref="H17:J17"/>
    <mergeCell ref="B5:J5"/>
    <mergeCell ref="E7:J7"/>
    <mergeCell ref="D8:J8"/>
    <mergeCell ref="B10:J10"/>
    <mergeCell ref="H12:J12"/>
    <mergeCell ref="H13:J13"/>
    <mergeCell ref="E12:F12"/>
    <mergeCell ref="E13:F13"/>
    <mergeCell ref="F28:G28"/>
    <mergeCell ref="D27:E27"/>
    <mergeCell ref="H26:I26"/>
    <mergeCell ref="F24:G24"/>
    <mergeCell ref="H16:J16"/>
    <mergeCell ref="D24:E24"/>
    <mergeCell ref="H24:I24"/>
    <mergeCell ref="D31:E31"/>
    <mergeCell ref="E18:F18"/>
    <mergeCell ref="H14:J14"/>
    <mergeCell ref="E16:F16"/>
    <mergeCell ref="D30:E30"/>
    <mergeCell ref="F30:G30"/>
    <mergeCell ref="H18:J18"/>
    <mergeCell ref="D26:E26"/>
    <mergeCell ref="H30:I30"/>
    <mergeCell ref="E19:F19"/>
    <mergeCell ref="I36:J36"/>
    <mergeCell ref="C32:I32"/>
    <mergeCell ref="F25:G25"/>
    <mergeCell ref="F27:G27"/>
    <mergeCell ref="H27:I27"/>
    <mergeCell ref="A23:J23"/>
    <mergeCell ref="F29:G29"/>
    <mergeCell ref="H29:I29"/>
    <mergeCell ref="F26:G26"/>
    <mergeCell ref="D25:E25"/>
    <mergeCell ref="I39:J39"/>
    <mergeCell ref="H31:I31"/>
    <mergeCell ref="D28:E28"/>
    <mergeCell ref="H25:I25"/>
    <mergeCell ref="C42:D42"/>
    <mergeCell ref="F42:G42"/>
    <mergeCell ref="I42:J42"/>
    <mergeCell ref="H28:I28"/>
    <mergeCell ref="F31:G31"/>
    <mergeCell ref="D29:E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5"/>
  <sheetViews>
    <sheetView zoomScale="75" zoomScaleNormal="75" zoomScalePageLayoutView="0" workbookViewId="0" topLeftCell="B6">
      <selection activeCell="C133" sqref="C133:I133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242</v>
      </c>
    </row>
    <row r="2" ht="12.75">
      <c r="J2" s="125" t="s">
        <v>243</v>
      </c>
    </row>
    <row r="3" ht="12.75">
      <c r="J3" s="125"/>
    </row>
    <row r="4" ht="12.75">
      <c r="J4" s="125" t="s">
        <v>353</v>
      </c>
    </row>
    <row r="5" spans="2:10" s="60" customFormat="1" ht="18">
      <c r="B5" s="675" t="s">
        <v>287</v>
      </c>
      <c r="C5" s="675"/>
      <c r="D5" s="675"/>
      <c r="E5" s="675"/>
      <c r="F5" s="675"/>
      <c r="G5" s="675"/>
      <c r="H5" s="675"/>
      <c r="I5" s="675"/>
      <c r="J5" s="675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18">
      <c r="B7" s="60" t="s">
        <v>288</v>
      </c>
      <c r="E7" s="677" t="s">
        <v>460</v>
      </c>
      <c r="F7" s="677"/>
      <c r="G7" s="677"/>
      <c r="H7" s="677"/>
      <c r="I7" s="677"/>
      <c r="J7" s="677"/>
    </row>
    <row r="8" spans="2:10" s="60" customFormat="1" ht="18">
      <c r="B8" s="60" t="s">
        <v>289</v>
      </c>
      <c r="D8" s="677" t="s">
        <v>597</v>
      </c>
      <c r="E8" s="677"/>
      <c r="F8" s="677"/>
      <c r="G8" s="677"/>
      <c r="H8" s="677"/>
      <c r="I8" s="677"/>
      <c r="J8" s="677"/>
    </row>
    <row r="9" s="61" customFormat="1" ht="15">
      <c r="F9" s="62"/>
    </row>
    <row r="10" spans="2:10" s="61" customFormat="1" ht="15">
      <c r="B10" s="731" t="s">
        <v>471</v>
      </c>
      <c r="C10" s="731"/>
      <c r="D10" s="731"/>
      <c r="E10" s="731"/>
      <c r="F10" s="731"/>
      <c r="G10" s="731"/>
      <c r="H10" s="731"/>
      <c r="I10" s="731"/>
      <c r="J10" s="731"/>
    </row>
    <row r="11" s="61" customFormat="1" ht="15">
      <c r="F11" s="62"/>
    </row>
    <row r="12" spans="2:10" s="61" customFormat="1" ht="45" customHeight="1">
      <c r="B12" s="135" t="s">
        <v>292</v>
      </c>
      <c r="C12" s="135" t="s">
        <v>472</v>
      </c>
      <c r="D12" s="135" t="s">
        <v>470</v>
      </c>
      <c r="E12" s="638" t="s">
        <v>473</v>
      </c>
      <c r="F12" s="638"/>
      <c r="G12" s="638"/>
      <c r="H12" s="638" t="s">
        <v>461</v>
      </c>
      <c r="I12" s="638"/>
      <c r="J12" s="638"/>
    </row>
    <row r="13" spans="2:10" s="61" customFormat="1" ht="15">
      <c r="B13" s="130"/>
      <c r="C13" s="130"/>
      <c r="D13" s="129"/>
      <c r="E13" s="639"/>
      <c r="F13" s="639"/>
      <c r="G13" s="639"/>
      <c r="H13" s="640"/>
      <c r="I13" s="640"/>
      <c r="J13" s="640"/>
    </row>
    <row r="14" spans="2:10" s="61" customFormat="1" ht="15" hidden="1">
      <c r="B14" s="130"/>
      <c r="C14" s="130"/>
      <c r="D14" s="129"/>
      <c r="E14" s="639"/>
      <c r="F14" s="639"/>
      <c r="G14" s="639"/>
      <c r="H14" s="640"/>
      <c r="I14" s="640"/>
      <c r="J14" s="640"/>
    </row>
    <row r="15" spans="2:10" s="94" customFormat="1" ht="15">
      <c r="B15" s="132"/>
      <c r="C15" s="132" t="s">
        <v>178</v>
      </c>
      <c r="D15" s="133"/>
      <c r="E15" s="643"/>
      <c r="F15" s="643"/>
      <c r="G15" s="643"/>
      <c r="H15" s="644">
        <f>J133</f>
        <v>5513.82</v>
      </c>
      <c r="I15" s="644"/>
      <c r="J15" s="644"/>
    </row>
    <row r="16" s="61" customFormat="1" ht="15">
      <c r="F16" s="62"/>
    </row>
    <row r="17" spans="2:6" s="136" customFormat="1" ht="15">
      <c r="B17" s="136" t="s">
        <v>462</v>
      </c>
      <c r="F17" s="137"/>
    </row>
    <row r="18" s="136" customFormat="1" ht="15">
      <c r="F18" s="137"/>
    </row>
    <row r="19" spans="1:10" s="61" customFormat="1" ht="23.25" customHeight="1" hidden="1">
      <c r="A19" s="647" t="s">
        <v>509</v>
      </c>
      <c r="B19" s="648"/>
      <c r="C19" s="648"/>
      <c r="D19" s="648"/>
      <c r="E19" s="648"/>
      <c r="F19" s="648"/>
      <c r="G19" s="648"/>
      <c r="H19" s="648"/>
      <c r="I19" s="648"/>
      <c r="J19" s="649"/>
    </row>
    <row r="20" spans="1:10" ht="33" customHeight="1" hidden="1">
      <c r="A20" s="77"/>
      <c r="B20" s="78" t="s">
        <v>292</v>
      </c>
      <c r="C20" s="63" t="s">
        <v>330</v>
      </c>
      <c r="D20" s="650" t="s">
        <v>354</v>
      </c>
      <c r="E20" s="651"/>
      <c r="F20" s="650" t="s">
        <v>355</v>
      </c>
      <c r="G20" s="651"/>
      <c r="H20" s="650" t="s">
        <v>356</v>
      </c>
      <c r="I20" s="651"/>
      <c r="J20" s="63" t="s">
        <v>335</v>
      </c>
    </row>
    <row r="21" spans="1:10" ht="13.5" hidden="1">
      <c r="A21" s="77"/>
      <c r="B21" s="80">
        <v>1</v>
      </c>
      <c r="C21" s="80">
        <v>2</v>
      </c>
      <c r="D21" s="645">
        <v>3</v>
      </c>
      <c r="E21" s="646"/>
      <c r="F21" s="645">
        <v>4</v>
      </c>
      <c r="G21" s="646"/>
      <c r="H21" s="645">
        <v>5</v>
      </c>
      <c r="I21" s="646"/>
      <c r="J21" s="80" t="s">
        <v>357</v>
      </c>
    </row>
    <row r="22" spans="1:10" s="61" customFormat="1" ht="15" hidden="1" outlineLevel="1">
      <c r="A22" s="66"/>
      <c r="B22" s="67">
        <v>1</v>
      </c>
      <c r="C22" s="75"/>
      <c r="D22" s="630"/>
      <c r="E22" s="631"/>
      <c r="F22" s="632"/>
      <c r="G22" s="633"/>
      <c r="H22" s="634">
        <v>11</v>
      </c>
      <c r="I22" s="635"/>
      <c r="J22" s="82">
        <f>D22*F22*H22</f>
        <v>0</v>
      </c>
    </row>
    <row r="23" spans="1:10" s="61" customFormat="1" ht="15" hidden="1" outlineLevel="1">
      <c r="A23" s="66"/>
      <c r="B23" s="67"/>
      <c r="C23" s="75"/>
      <c r="D23" s="630"/>
      <c r="E23" s="631"/>
      <c r="F23" s="632"/>
      <c r="G23" s="633"/>
      <c r="H23" s="634"/>
      <c r="I23" s="635"/>
      <c r="J23" s="82"/>
    </row>
    <row r="24" spans="1:10" s="61" customFormat="1" ht="15.75" hidden="1" outlineLevel="1">
      <c r="A24" s="83" t="s">
        <v>307</v>
      </c>
      <c r="B24" s="84"/>
      <c r="C24" s="636" t="s">
        <v>307</v>
      </c>
      <c r="D24" s="636"/>
      <c r="E24" s="636"/>
      <c r="F24" s="636"/>
      <c r="G24" s="636"/>
      <c r="H24" s="636"/>
      <c r="I24" s="637"/>
      <c r="J24" s="76">
        <f>J22</f>
        <v>0</v>
      </c>
    </row>
    <row r="25" spans="1:10" s="61" customFormat="1" ht="24" customHeight="1" hidden="1">
      <c r="A25" s="647" t="s">
        <v>358</v>
      </c>
      <c r="B25" s="648"/>
      <c r="C25" s="648"/>
      <c r="D25" s="648"/>
      <c r="E25" s="648"/>
      <c r="F25" s="648"/>
      <c r="G25" s="648"/>
      <c r="H25" s="648"/>
      <c r="I25" s="648"/>
      <c r="J25" s="648"/>
    </row>
    <row r="26" spans="1:10" ht="27" hidden="1">
      <c r="A26" s="77"/>
      <c r="B26" s="96" t="s">
        <v>292</v>
      </c>
      <c r="C26" s="63" t="s">
        <v>330</v>
      </c>
      <c r="D26" s="657" t="s">
        <v>331</v>
      </c>
      <c r="E26" s="657"/>
      <c r="F26" s="63" t="s">
        <v>332</v>
      </c>
      <c r="G26" s="63" t="s">
        <v>333</v>
      </c>
      <c r="H26" s="657" t="s">
        <v>334</v>
      </c>
      <c r="I26" s="657"/>
      <c r="J26" s="63" t="s">
        <v>335</v>
      </c>
    </row>
    <row r="27" spans="1:10" s="98" customFormat="1" ht="12.75" hidden="1">
      <c r="A27" s="97"/>
      <c r="B27" s="80">
        <v>1</v>
      </c>
      <c r="C27" s="80">
        <v>2</v>
      </c>
      <c r="D27" s="645">
        <v>3</v>
      </c>
      <c r="E27" s="646"/>
      <c r="F27" s="80">
        <v>4</v>
      </c>
      <c r="G27" s="80">
        <v>5</v>
      </c>
      <c r="H27" s="645">
        <v>6</v>
      </c>
      <c r="I27" s="646"/>
      <c r="J27" s="80" t="s">
        <v>336</v>
      </c>
    </row>
    <row r="28" spans="1:10" s="61" customFormat="1" ht="15" hidden="1" outlineLevel="1">
      <c r="A28" s="66"/>
      <c r="B28" s="67">
        <v>1</v>
      </c>
      <c r="C28" s="66" t="s">
        <v>359</v>
      </c>
      <c r="D28" s="75" t="s">
        <v>338</v>
      </c>
      <c r="E28" s="99"/>
      <c r="F28" s="81"/>
      <c r="G28" s="100"/>
      <c r="H28" s="630">
        <v>12</v>
      </c>
      <c r="I28" s="631"/>
      <c r="J28" s="74">
        <f aca="true" t="shared" si="0" ref="J28:J33">F28*G28*H28</f>
        <v>0</v>
      </c>
    </row>
    <row r="29" spans="1:10" s="61" customFormat="1" ht="30" customHeight="1" hidden="1" outlineLevel="1">
      <c r="A29" s="66"/>
      <c r="B29" s="67">
        <v>2</v>
      </c>
      <c r="C29" s="66" t="s">
        <v>360</v>
      </c>
      <c r="D29" s="718" t="s">
        <v>361</v>
      </c>
      <c r="E29" s="719"/>
      <c r="F29" s="81"/>
      <c r="G29" s="100"/>
      <c r="H29" s="630">
        <v>12</v>
      </c>
      <c r="I29" s="631"/>
      <c r="J29" s="74">
        <f t="shared" si="0"/>
        <v>0</v>
      </c>
    </row>
    <row r="30" spans="1:10" s="61" customFormat="1" ht="15" hidden="1" outlineLevel="1">
      <c r="A30" s="113"/>
      <c r="B30" s="101">
        <v>3</v>
      </c>
      <c r="C30" s="66" t="s">
        <v>362</v>
      </c>
      <c r="D30" s="75" t="s">
        <v>363</v>
      </c>
      <c r="E30" s="99"/>
      <c r="F30" s="81"/>
      <c r="G30" s="100"/>
      <c r="H30" s="630">
        <v>12</v>
      </c>
      <c r="I30" s="631"/>
      <c r="J30" s="74">
        <f t="shared" si="0"/>
        <v>0</v>
      </c>
    </row>
    <row r="31" spans="1:10" s="61" customFormat="1" ht="15" hidden="1" outlineLevel="1">
      <c r="A31" s="113"/>
      <c r="B31" s="101">
        <v>4</v>
      </c>
      <c r="C31" s="66" t="s">
        <v>364</v>
      </c>
      <c r="D31" s="75" t="s">
        <v>363</v>
      </c>
      <c r="E31" s="99"/>
      <c r="F31" s="81"/>
      <c r="G31" s="100"/>
      <c r="H31" s="630">
        <v>12</v>
      </c>
      <c r="I31" s="631"/>
      <c r="J31" s="74">
        <f t="shared" si="0"/>
        <v>0</v>
      </c>
    </row>
    <row r="32" spans="1:10" s="61" customFormat="1" ht="15" hidden="1" outlineLevel="1">
      <c r="A32" s="113"/>
      <c r="B32" s="101">
        <v>5</v>
      </c>
      <c r="C32" s="66" t="s">
        <v>337</v>
      </c>
      <c r="D32" s="75" t="s">
        <v>365</v>
      </c>
      <c r="E32" s="99"/>
      <c r="F32" s="81"/>
      <c r="G32" s="100"/>
      <c r="H32" s="630">
        <v>12</v>
      </c>
      <c r="I32" s="631"/>
      <c r="J32" s="74">
        <f t="shared" si="0"/>
        <v>0</v>
      </c>
    </row>
    <row r="33" spans="1:10" s="61" customFormat="1" ht="15" hidden="1" outlineLevel="1">
      <c r="A33" s="113"/>
      <c r="B33" s="101">
        <v>6</v>
      </c>
      <c r="C33" s="66" t="s">
        <v>366</v>
      </c>
      <c r="D33" s="716" t="s">
        <v>367</v>
      </c>
      <c r="E33" s="717"/>
      <c r="F33" s="81"/>
      <c r="G33" s="100"/>
      <c r="H33" s="630">
        <v>12</v>
      </c>
      <c r="I33" s="631"/>
      <c r="J33" s="74">
        <f t="shared" si="0"/>
        <v>0</v>
      </c>
    </row>
    <row r="34" spans="1:10" s="61" customFormat="1" ht="15.75" hidden="1" outlineLevel="1">
      <c r="A34" s="656" t="s">
        <v>307</v>
      </c>
      <c r="B34" s="636"/>
      <c r="C34" s="636"/>
      <c r="D34" s="636"/>
      <c r="E34" s="636"/>
      <c r="F34" s="636"/>
      <c r="G34" s="636"/>
      <c r="H34" s="636"/>
      <c r="I34" s="637"/>
      <c r="J34" s="102">
        <f>SUM(J28:J33)</f>
        <v>0</v>
      </c>
    </row>
    <row r="35" spans="1:10" s="61" customFormat="1" ht="21.75" customHeight="1" hidden="1">
      <c r="A35" s="647" t="s">
        <v>368</v>
      </c>
      <c r="B35" s="648"/>
      <c r="C35" s="648"/>
      <c r="D35" s="648"/>
      <c r="E35" s="648"/>
      <c r="F35" s="648"/>
      <c r="G35" s="648"/>
      <c r="H35" s="648"/>
      <c r="I35" s="648"/>
      <c r="J35" s="648"/>
    </row>
    <row r="36" spans="1:10" s="61" customFormat="1" ht="30.75" hidden="1" outlineLevel="1">
      <c r="A36" s="66"/>
      <c r="B36" s="67">
        <v>1</v>
      </c>
      <c r="C36" s="66" t="s">
        <v>369</v>
      </c>
      <c r="D36" s="716" t="s">
        <v>370</v>
      </c>
      <c r="E36" s="717"/>
      <c r="F36" s="68"/>
      <c r="G36" s="103"/>
      <c r="H36" s="654">
        <v>12</v>
      </c>
      <c r="I36" s="655"/>
      <c r="J36" s="74">
        <f>F36*G36*H36</f>
        <v>0</v>
      </c>
    </row>
    <row r="37" spans="1:10" s="61" customFormat="1" ht="15.75" hidden="1" outlineLevel="1">
      <c r="A37" s="656" t="s">
        <v>307</v>
      </c>
      <c r="B37" s="636"/>
      <c r="C37" s="636"/>
      <c r="D37" s="636"/>
      <c r="E37" s="636"/>
      <c r="F37" s="636"/>
      <c r="G37" s="636"/>
      <c r="H37" s="636"/>
      <c r="I37" s="637"/>
      <c r="J37" s="76">
        <f>SUM(J36:J36)</f>
        <v>0</v>
      </c>
    </row>
    <row r="38" spans="1:10" s="61" customFormat="1" ht="27.75" customHeight="1" hidden="1" collapsed="1">
      <c r="A38" s="647" t="s">
        <v>510</v>
      </c>
      <c r="B38" s="648"/>
      <c r="C38" s="648"/>
      <c r="D38" s="648"/>
      <c r="E38" s="648"/>
      <c r="F38" s="648"/>
      <c r="G38" s="648"/>
      <c r="H38" s="648"/>
      <c r="I38" s="648"/>
      <c r="J38" s="648"/>
    </row>
    <row r="39" spans="1:10" ht="27" hidden="1">
      <c r="A39" s="77"/>
      <c r="B39" s="96" t="s">
        <v>292</v>
      </c>
      <c r="C39" s="63" t="s">
        <v>330</v>
      </c>
      <c r="D39" s="657" t="s">
        <v>331</v>
      </c>
      <c r="E39" s="657"/>
      <c r="F39" s="63" t="s">
        <v>332</v>
      </c>
      <c r="G39" s="63" t="s">
        <v>333</v>
      </c>
      <c r="H39" s="657" t="s">
        <v>334</v>
      </c>
      <c r="I39" s="657"/>
      <c r="J39" s="63" t="s">
        <v>335</v>
      </c>
    </row>
    <row r="40" spans="1:10" s="98" customFormat="1" ht="12.75" hidden="1">
      <c r="A40" s="97"/>
      <c r="B40" s="80">
        <v>1</v>
      </c>
      <c r="C40" s="80">
        <v>2</v>
      </c>
      <c r="D40" s="645">
        <v>3</v>
      </c>
      <c r="E40" s="646"/>
      <c r="F40" s="80">
        <v>4</v>
      </c>
      <c r="G40" s="80">
        <v>5</v>
      </c>
      <c r="H40" s="645">
        <v>6</v>
      </c>
      <c r="I40" s="646"/>
      <c r="J40" s="80" t="s">
        <v>336</v>
      </c>
    </row>
    <row r="41" spans="1:10" s="94" customFormat="1" ht="30.75" hidden="1" outlineLevel="2">
      <c r="A41" s="90"/>
      <c r="B41" s="91" t="s">
        <v>380</v>
      </c>
      <c r="C41" s="90" t="s">
        <v>381</v>
      </c>
      <c r="D41" s="712" t="s">
        <v>314</v>
      </c>
      <c r="E41" s="713"/>
      <c r="F41" s="105" t="s">
        <v>314</v>
      </c>
      <c r="G41" s="105" t="s">
        <v>314</v>
      </c>
      <c r="H41" s="714" t="s">
        <v>314</v>
      </c>
      <c r="I41" s="715"/>
      <c r="J41" s="93"/>
    </row>
    <row r="42" spans="1:10" s="61" customFormat="1" ht="15" hidden="1" outlineLevel="2">
      <c r="A42" s="66"/>
      <c r="B42" s="106" t="s">
        <v>315</v>
      </c>
      <c r="C42" s="66" t="s">
        <v>649</v>
      </c>
      <c r="D42" s="652"/>
      <c r="E42" s="653"/>
      <c r="F42" s="104"/>
      <c r="G42" s="100"/>
      <c r="H42" s="654"/>
      <c r="I42" s="655"/>
      <c r="J42" s="74">
        <v>0</v>
      </c>
    </row>
    <row r="43" spans="1:10" s="61" customFormat="1" ht="15" hidden="1" outlineLevel="2">
      <c r="A43" s="66"/>
      <c r="B43" s="67" t="s">
        <v>317</v>
      </c>
      <c r="C43" s="66"/>
      <c r="D43" s="652"/>
      <c r="E43" s="653"/>
      <c r="F43" s="104"/>
      <c r="G43" s="100"/>
      <c r="H43" s="654"/>
      <c r="I43" s="655"/>
      <c r="J43" s="74">
        <f>F43*G43*H43</f>
        <v>0</v>
      </c>
    </row>
    <row r="44" spans="1:10" s="61" customFormat="1" ht="15" hidden="1" outlineLevel="2">
      <c r="A44" s="66"/>
      <c r="B44" s="106" t="s">
        <v>386</v>
      </c>
      <c r="C44" s="66"/>
      <c r="D44" s="652"/>
      <c r="E44" s="653"/>
      <c r="F44" s="104"/>
      <c r="G44" s="100"/>
      <c r="H44" s="654"/>
      <c r="I44" s="655"/>
      <c r="J44" s="74">
        <f>F44*G44*H44</f>
        <v>0</v>
      </c>
    </row>
    <row r="45" spans="1:10" s="61" customFormat="1" ht="15" hidden="1" outlineLevel="2">
      <c r="A45" s="66"/>
      <c r="B45" s="67" t="s">
        <v>388</v>
      </c>
      <c r="C45" s="66"/>
      <c r="D45" s="652"/>
      <c r="E45" s="653"/>
      <c r="F45" s="104"/>
      <c r="G45" s="100"/>
      <c r="H45" s="654"/>
      <c r="I45" s="655"/>
      <c r="J45" s="74">
        <f>F45*G45*H45</f>
        <v>0</v>
      </c>
    </row>
    <row r="46" spans="1:10" s="61" customFormat="1" ht="15" hidden="1" outlineLevel="2">
      <c r="A46" s="66"/>
      <c r="B46" s="67" t="s">
        <v>390</v>
      </c>
      <c r="C46" s="66"/>
      <c r="D46" s="652"/>
      <c r="E46" s="653"/>
      <c r="F46" s="104"/>
      <c r="G46" s="100"/>
      <c r="H46" s="654"/>
      <c r="I46" s="655"/>
      <c r="J46" s="74"/>
    </row>
    <row r="47" spans="1:10" s="61" customFormat="1" ht="15" hidden="1" outlineLevel="2">
      <c r="A47" s="66"/>
      <c r="B47" s="67" t="s">
        <v>404</v>
      </c>
      <c r="C47" s="66"/>
      <c r="D47" s="652"/>
      <c r="E47" s="653"/>
      <c r="F47" s="104"/>
      <c r="G47" s="100"/>
      <c r="H47" s="654"/>
      <c r="I47" s="655"/>
      <c r="J47" s="74">
        <f>F47*G47*H47</f>
        <v>0</v>
      </c>
    </row>
    <row r="48" spans="1:10" s="94" customFormat="1" ht="30.75" hidden="1" outlineLevel="2">
      <c r="A48" s="90"/>
      <c r="B48" s="91" t="s">
        <v>407</v>
      </c>
      <c r="C48" s="90" t="s">
        <v>408</v>
      </c>
      <c r="D48" s="712" t="s">
        <v>314</v>
      </c>
      <c r="E48" s="713"/>
      <c r="F48" s="105" t="s">
        <v>314</v>
      </c>
      <c r="G48" s="105" t="s">
        <v>314</v>
      </c>
      <c r="H48" s="714" t="s">
        <v>314</v>
      </c>
      <c r="I48" s="715"/>
      <c r="J48" s="93"/>
    </row>
    <row r="49" spans="1:10" s="61" customFormat="1" ht="15" hidden="1" outlineLevel="2">
      <c r="A49" s="66"/>
      <c r="B49" s="67" t="s">
        <v>320</v>
      </c>
      <c r="C49" s="66"/>
      <c r="D49" s="652"/>
      <c r="E49" s="653"/>
      <c r="F49" s="104"/>
      <c r="G49" s="100"/>
      <c r="H49" s="654"/>
      <c r="I49" s="655"/>
      <c r="J49" s="74">
        <f aca="true" t="shared" si="1" ref="J49:J54">G49*H49*I49</f>
        <v>0</v>
      </c>
    </row>
    <row r="50" spans="1:10" s="61" customFormat="1" ht="15" hidden="1" outlineLevel="2">
      <c r="A50" s="66"/>
      <c r="B50" s="67" t="s">
        <v>322</v>
      </c>
      <c r="C50" s="66"/>
      <c r="D50" s="652"/>
      <c r="E50" s="653"/>
      <c r="F50" s="104"/>
      <c r="G50" s="100"/>
      <c r="H50" s="654"/>
      <c r="I50" s="655"/>
      <c r="J50" s="74">
        <f t="shared" si="1"/>
        <v>0</v>
      </c>
    </row>
    <row r="51" spans="1:10" s="61" customFormat="1" ht="15" hidden="1" outlineLevel="2">
      <c r="A51" s="66"/>
      <c r="B51" s="67" t="s">
        <v>324</v>
      </c>
      <c r="C51" s="66"/>
      <c r="D51" s="652"/>
      <c r="E51" s="653"/>
      <c r="F51" s="104"/>
      <c r="G51" s="100"/>
      <c r="H51" s="654"/>
      <c r="I51" s="655"/>
      <c r="J51" s="74">
        <f t="shared" si="1"/>
        <v>0</v>
      </c>
    </row>
    <row r="52" spans="1:10" s="61" customFormat="1" ht="15" hidden="1" outlineLevel="2">
      <c r="A52" s="66"/>
      <c r="B52" s="67" t="s">
        <v>326</v>
      </c>
      <c r="C52" s="66"/>
      <c r="D52" s="652"/>
      <c r="E52" s="653"/>
      <c r="F52" s="104"/>
      <c r="G52" s="100"/>
      <c r="H52" s="654"/>
      <c r="I52" s="655"/>
      <c r="J52" s="74">
        <f t="shared" si="1"/>
        <v>0</v>
      </c>
    </row>
    <row r="53" spans="1:10" s="61" customFormat="1" ht="15" hidden="1" outlineLevel="2">
      <c r="A53" s="66"/>
      <c r="B53" s="67" t="s">
        <v>415</v>
      </c>
      <c r="C53" s="66"/>
      <c r="D53" s="652"/>
      <c r="E53" s="653"/>
      <c r="F53" s="104"/>
      <c r="G53" s="100"/>
      <c r="H53" s="654"/>
      <c r="I53" s="655"/>
      <c r="J53" s="74">
        <f t="shared" si="1"/>
        <v>0</v>
      </c>
    </row>
    <row r="54" spans="1:10" s="61" customFormat="1" ht="15" hidden="1" outlineLevel="2">
      <c r="A54" s="66"/>
      <c r="B54" s="67" t="s">
        <v>417</v>
      </c>
      <c r="C54" s="66"/>
      <c r="D54" s="652"/>
      <c r="E54" s="653"/>
      <c r="F54" s="104"/>
      <c r="G54" s="100"/>
      <c r="H54" s="654"/>
      <c r="I54" s="655"/>
      <c r="J54" s="74">
        <f t="shared" si="1"/>
        <v>0</v>
      </c>
    </row>
    <row r="55" spans="1:10" s="61" customFormat="1" ht="15.75" hidden="1" outlineLevel="2">
      <c r="A55" s="656" t="s">
        <v>307</v>
      </c>
      <c r="B55" s="636"/>
      <c r="C55" s="636"/>
      <c r="D55" s="636"/>
      <c r="E55" s="636"/>
      <c r="F55" s="636"/>
      <c r="G55" s="636"/>
      <c r="H55" s="636"/>
      <c r="I55" s="637"/>
      <c r="J55" s="102">
        <f>SUM(J42:J54)</f>
        <v>0</v>
      </c>
    </row>
    <row r="56" spans="1:10" s="61" customFormat="1" ht="24" customHeight="1" hidden="1">
      <c r="A56" s="647" t="s">
        <v>602</v>
      </c>
      <c r="B56" s="648"/>
      <c r="C56" s="648"/>
      <c r="D56" s="648"/>
      <c r="E56" s="648"/>
      <c r="F56" s="648"/>
      <c r="G56" s="648"/>
      <c r="H56" s="648"/>
      <c r="I56" s="648"/>
      <c r="J56" s="648"/>
    </row>
    <row r="57" spans="1:10" ht="27" hidden="1">
      <c r="A57" s="77"/>
      <c r="B57" s="96" t="s">
        <v>292</v>
      </c>
      <c r="C57" s="63" t="s">
        <v>330</v>
      </c>
      <c r="D57" s="657" t="s">
        <v>331</v>
      </c>
      <c r="E57" s="657"/>
      <c r="F57" s="63" t="s">
        <v>332</v>
      </c>
      <c r="G57" s="63" t="s">
        <v>333</v>
      </c>
      <c r="H57" s="657" t="s">
        <v>334</v>
      </c>
      <c r="I57" s="657"/>
      <c r="J57" s="63" t="s">
        <v>335</v>
      </c>
    </row>
    <row r="58" spans="1:10" s="98" customFormat="1" ht="12.75" hidden="1">
      <c r="A58" s="97"/>
      <c r="B58" s="80">
        <v>1</v>
      </c>
      <c r="C58" s="80">
        <v>2</v>
      </c>
      <c r="D58" s="645">
        <v>3</v>
      </c>
      <c r="E58" s="646"/>
      <c r="F58" s="80">
        <v>4</v>
      </c>
      <c r="G58" s="80">
        <v>5</v>
      </c>
      <c r="H58" s="645">
        <v>6</v>
      </c>
      <c r="I58" s="646"/>
      <c r="J58" s="80" t="s">
        <v>336</v>
      </c>
    </row>
    <row r="59" spans="1:10" s="61" customFormat="1" ht="15" hidden="1" outlineLevel="2">
      <c r="A59" s="66"/>
      <c r="B59" s="67">
        <v>1</v>
      </c>
      <c r="C59" s="66" t="s">
        <v>621</v>
      </c>
      <c r="D59" s="652"/>
      <c r="E59" s="653"/>
      <c r="F59" s="70"/>
      <c r="G59" s="100"/>
      <c r="H59" s="654">
        <v>12</v>
      </c>
      <c r="I59" s="655"/>
      <c r="J59" s="74"/>
    </row>
    <row r="60" spans="1:10" s="61" customFormat="1" ht="15" hidden="1" outlineLevel="2">
      <c r="A60" s="66"/>
      <c r="B60" s="67">
        <v>2</v>
      </c>
      <c r="C60" s="66"/>
      <c r="D60" s="652"/>
      <c r="E60" s="653"/>
      <c r="F60" s="70"/>
      <c r="G60" s="100"/>
      <c r="H60" s="654"/>
      <c r="I60" s="655"/>
      <c r="J60" s="74">
        <f>F60*G60*H60</f>
        <v>0</v>
      </c>
    </row>
    <row r="61" spans="1:10" s="61" customFormat="1" ht="15" hidden="1" outlineLevel="2">
      <c r="A61" s="66"/>
      <c r="B61" s="67">
        <v>3</v>
      </c>
      <c r="C61" s="66"/>
      <c r="D61" s="652"/>
      <c r="E61" s="653"/>
      <c r="F61" s="70"/>
      <c r="G61" s="100"/>
      <c r="H61" s="654"/>
      <c r="I61" s="655"/>
      <c r="J61" s="74">
        <f>F61*G61*H61</f>
        <v>0</v>
      </c>
    </row>
    <row r="62" spans="1:10" s="61" customFormat="1" ht="15" hidden="1" outlineLevel="2">
      <c r="A62" s="66"/>
      <c r="B62" s="67">
        <v>4</v>
      </c>
      <c r="C62" s="66"/>
      <c r="D62" s="652"/>
      <c r="E62" s="653"/>
      <c r="F62" s="70"/>
      <c r="G62" s="100"/>
      <c r="H62" s="654"/>
      <c r="I62" s="655"/>
      <c r="J62" s="74">
        <f>F62*G62*H62</f>
        <v>0</v>
      </c>
    </row>
    <row r="63" spans="1:10" s="61" customFormat="1" ht="15" hidden="1" outlineLevel="2">
      <c r="A63" s="66"/>
      <c r="B63" s="67">
        <v>5</v>
      </c>
      <c r="C63" s="66"/>
      <c r="D63" s="652"/>
      <c r="E63" s="653"/>
      <c r="F63" s="70"/>
      <c r="G63" s="100"/>
      <c r="H63" s="654"/>
      <c r="I63" s="655"/>
      <c r="J63" s="74">
        <f>F63*G63*H63</f>
        <v>0</v>
      </c>
    </row>
    <row r="64" spans="1:10" s="61" customFormat="1" ht="16.5" customHeight="1" hidden="1" outlineLevel="2">
      <c r="A64" s="66"/>
      <c r="B64" s="67">
        <v>6</v>
      </c>
      <c r="C64" s="66"/>
      <c r="D64" s="652"/>
      <c r="E64" s="653"/>
      <c r="F64" s="70"/>
      <c r="G64" s="100"/>
      <c r="H64" s="654"/>
      <c r="I64" s="655"/>
      <c r="J64" s="74">
        <f>F64*G64*H64</f>
        <v>0</v>
      </c>
    </row>
    <row r="65" spans="1:10" s="61" customFormat="1" ht="15.75" hidden="1" outlineLevel="1">
      <c r="A65" s="656" t="s">
        <v>307</v>
      </c>
      <c r="B65" s="636"/>
      <c r="C65" s="636"/>
      <c r="D65" s="636"/>
      <c r="E65" s="636"/>
      <c r="F65" s="636"/>
      <c r="G65" s="636"/>
      <c r="H65" s="636"/>
      <c r="I65" s="637"/>
      <c r="J65" s="102">
        <f>SUM(J59:J64)</f>
        <v>0</v>
      </c>
    </row>
    <row r="66" spans="1:10" s="61" customFormat="1" ht="15.75" hidden="1">
      <c r="A66" s="647" t="s">
        <v>491</v>
      </c>
      <c r="B66" s="648"/>
      <c r="C66" s="648"/>
      <c r="D66" s="648"/>
      <c r="E66" s="648"/>
      <c r="F66" s="648"/>
      <c r="G66" s="648"/>
      <c r="H66" s="648"/>
      <c r="I66" s="648"/>
      <c r="J66" s="648"/>
    </row>
    <row r="67" spans="1:10" s="61" customFormat="1" ht="81" hidden="1">
      <c r="A67" s="107"/>
      <c r="B67" s="108" t="s">
        <v>292</v>
      </c>
      <c r="C67" s="705" t="s">
        <v>330</v>
      </c>
      <c r="D67" s="706"/>
      <c r="E67" s="706"/>
      <c r="F67" s="707"/>
      <c r="G67" s="109" t="s">
        <v>429</v>
      </c>
      <c r="H67" s="705" t="s">
        <v>310</v>
      </c>
      <c r="I67" s="707"/>
      <c r="J67" s="109" t="s">
        <v>430</v>
      </c>
    </row>
    <row r="68" spans="1:10" s="61" customFormat="1" ht="15" hidden="1">
      <c r="A68" s="110"/>
      <c r="B68" s="111">
        <v>1</v>
      </c>
      <c r="C68" s="709">
        <v>2</v>
      </c>
      <c r="D68" s="710"/>
      <c r="E68" s="710"/>
      <c r="F68" s="711"/>
      <c r="G68" s="65">
        <v>3</v>
      </c>
      <c r="H68" s="709">
        <v>4</v>
      </c>
      <c r="I68" s="711"/>
      <c r="J68" s="65" t="s">
        <v>312</v>
      </c>
    </row>
    <row r="69" spans="1:10" s="61" customFormat="1" ht="27.75" customHeight="1" hidden="1" outlineLevel="1">
      <c r="A69" s="66"/>
      <c r="B69" s="67" t="s">
        <v>315</v>
      </c>
      <c r="C69" s="696" t="s">
        <v>619</v>
      </c>
      <c r="D69" s="697"/>
      <c r="E69" s="697"/>
      <c r="F69" s="698"/>
      <c r="G69" s="114"/>
      <c r="H69" s="664"/>
      <c r="I69" s="665"/>
      <c r="J69" s="74"/>
    </row>
    <row r="70" spans="1:10" s="61" customFormat="1" ht="15" hidden="1" outlineLevel="1">
      <c r="A70" s="66"/>
      <c r="B70" s="67" t="s">
        <v>317</v>
      </c>
      <c r="C70" s="696"/>
      <c r="D70" s="697"/>
      <c r="E70" s="697"/>
      <c r="F70" s="698"/>
      <c r="G70" s="114"/>
      <c r="H70" s="664"/>
      <c r="I70" s="665"/>
      <c r="J70" s="74">
        <f>D70*H70/100</f>
        <v>0</v>
      </c>
    </row>
    <row r="71" spans="1:10" s="61" customFormat="1" ht="15.75" hidden="1" outlineLevel="1">
      <c r="A71" s="656" t="s">
        <v>307</v>
      </c>
      <c r="B71" s="636"/>
      <c r="C71" s="636"/>
      <c r="D71" s="636"/>
      <c r="E71" s="636"/>
      <c r="F71" s="636"/>
      <c r="G71" s="636"/>
      <c r="H71" s="636"/>
      <c r="I71" s="637"/>
      <c r="J71" s="76">
        <f>J69+J70</f>
        <v>0</v>
      </c>
    </row>
    <row r="72" spans="1:10" s="61" customFormat="1" ht="22.5" customHeight="1" hidden="1">
      <c r="A72" s="647" t="s">
        <v>511</v>
      </c>
      <c r="B72" s="648"/>
      <c r="C72" s="648"/>
      <c r="D72" s="648"/>
      <c r="E72" s="648"/>
      <c r="F72" s="648"/>
      <c r="G72" s="648"/>
      <c r="H72" s="648"/>
      <c r="I72" s="648"/>
      <c r="J72" s="649"/>
    </row>
    <row r="73" spans="1:10" ht="26.25" hidden="1">
      <c r="A73" s="77"/>
      <c r="B73" s="78" t="s">
        <v>292</v>
      </c>
      <c r="C73" s="63" t="s">
        <v>330</v>
      </c>
      <c r="D73" s="650" t="s">
        <v>331</v>
      </c>
      <c r="E73" s="651"/>
      <c r="F73" s="650" t="s">
        <v>332</v>
      </c>
      <c r="G73" s="651"/>
      <c r="H73" s="650" t="s">
        <v>342</v>
      </c>
      <c r="I73" s="651"/>
      <c r="J73" s="63" t="s">
        <v>335</v>
      </c>
    </row>
    <row r="74" spans="1:10" ht="13.5" hidden="1">
      <c r="A74" s="77"/>
      <c r="B74" s="80">
        <v>1</v>
      </c>
      <c r="C74" s="80">
        <v>2</v>
      </c>
      <c r="D74" s="645">
        <v>3</v>
      </c>
      <c r="E74" s="646"/>
      <c r="F74" s="645">
        <v>4</v>
      </c>
      <c r="G74" s="646"/>
      <c r="H74" s="645">
        <v>5</v>
      </c>
      <c r="I74" s="646"/>
      <c r="J74" s="80" t="s">
        <v>341</v>
      </c>
    </row>
    <row r="75" spans="1:10" s="61" customFormat="1" ht="15" hidden="1" outlineLevel="1">
      <c r="A75" s="66"/>
      <c r="B75" s="67">
        <v>1</v>
      </c>
      <c r="C75" s="75"/>
      <c r="D75" s="630"/>
      <c r="E75" s="631"/>
      <c r="F75" s="632"/>
      <c r="G75" s="633"/>
      <c r="H75" s="634"/>
      <c r="I75" s="635"/>
      <c r="J75" s="82">
        <f>SUM(J77:J80)</f>
        <v>0</v>
      </c>
    </row>
    <row r="76" spans="1:10" s="61" customFormat="1" ht="15" hidden="1" outlineLevel="1">
      <c r="A76" s="66"/>
      <c r="B76" s="67"/>
      <c r="C76" s="75"/>
      <c r="D76" s="630"/>
      <c r="E76" s="631"/>
      <c r="F76" s="632"/>
      <c r="G76" s="633"/>
      <c r="H76" s="634"/>
      <c r="I76" s="635"/>
      <c r="J76" s="82"/>
    </row>
    <row r="77" spans="1:10" s="61" customFormat="1" ht="15" hidden="1" outlineLevel="1">
      <c r="A77" s="66"/>
      <c r="B77" s="67"/>
      <c r="C77" s="75"/>
      <c r="D77" s="630"/>
      <c r="E77" s="631"/>
      <c r="F77" s="632"/>
      <c r="G77" s="633"/>
      <c r="H77" s="634"/>
      <c r="I77" s="635"/>
      <c r="J77" s="82">
        <f>F77*H77</f>
        <v>0</v>
      </c>
    </row>
    <row r="78" spans="1:10" s="61" customFormat="1" ht="15" hidden="1" outlineLevel="1">
      <c r="A78" s="66"/>
      <c r="B78" s="67"/>
      <c r="C78" s="75"/>
      <c r="D78" s="630"/>
      <c r="E78" s="631"/>
      <c r="F78" s="632"/>
      <c r="G78" s="633"/>
      <c r="H78" s="634"/>
      <c r="I78" s="635"/>
      <c r="J78" s="82">
        <f>F78*H78</f>
        <v>0</v>
      </c>
    </row>
    <row r="79" spans="1:10" s="61" customFormat="1" ht="15" hidden="1" outlineLevel="1">
      <c r="A79" s="66"/>
      <c r="B79" s="67"/>
      <c r="C79" s="75"/>
      <c r="D79" s="630"/>
      <c r="E79" s="631"/>
      <c r="F79" s="632"/>
      <c r="G79" s="633"/>
      <c r="H79" s="634"/>
      <c r="I79" s="635"/>
      <c r="J79" s="82">
        <f>F79*H79</f>
        <v>0</v>
      </c>
    </row>
    <row r="80" spans="1:10" s="61" customFormat="1" ht="15" hidden="1" outlineLevel="1">
      <c r="A80" s="66"/>
      <c r="B80" s="67"/>
      <c r="C80" s="75"/>
      <c r="D80" s="630"/>
      <c r="E80" s="631"/>
      <c r="F80" s="632"/>
      <c r="G80" s="633"/>
      <c r="H80" s="634"/>
      <c r="I80" s="635"/>
      <c r="J80" s="82">
        <f>F80*H80</f>
        <v>0</v>
      </c>
    </row>
    <row r="81" spans="1:10" s="61" customFormat="1" ht="15.75" hidden="1" outlineLevel="1">
      <c r="A81" s="83" t="s">
        <v>307</v>
      </c>
      <c r="B81" s="84"/>
      <c r="C81" s="636" t="s">
        <v>307</v>
      </c>
      <c r="D81" s="636"/>
      <c r="E81" s="636"/>
      <c r="F81" s="636"/>
      <c r="G81" s="636"/>
      <c r="H81" s="636"/>
      <c r="I81" s="637"/>
      <c r="J81" s="76">
        <f>J75</f>
        <v>0</v>
      </c>
    </row>
    <row r="82" spans="1:10" s="61" customFormat="1" ht="27" customHeight="1" hidden="1">
      <c r="A82" s="647" t="s">
        <v>512</v>
      </c>
      <c r="B82" s="648"/>
      <c r="C82" s="648"/>
      <c r="D82" s="648"/>
      <c r="E82" s="648"/>
      <c r="F82" s="648"/>
      <c r="G82" s="648"/>
      <c r="H82" s="648"/>
      <c r="I82" s="648"/>
      <c r="J82" s="649"/>
    </row>
    <row r="83" spans="1:10" s="120" customFormat="1" ht="30" customHeight="1" hidden="1">
      <c r="A83" s="117"/>
      <c r="B83" s="118" t="s">
        <v>292</v>
      </c>
      <c r="C83" s="119" t="s">
        <v>330</v>
      </c>
      <c r="D83" s="686" t="s">
        <v>448</v>
      </c>
      <c r="E83" s="687"/>
      <c r="F83" s="686" t="s">
        <v>449</v>
      </c>
      <c r="G83" s="687"/>
      <c r="H83" s="686" t="s">
        <v>342</v>
      </c>
      <c r="I83" s="687"/>
      <c r="J83" s="119" t="s">
        <v>335</v>
      </c>
    </row>
    <row r="84" spans="1:10" s="120" customFormat="1" ht="27" hidden="1">
      <c r="A84" s="117"/>
      <c r="B84" s="121">
        <v>1</v>
      </c>
      <c r="C84" s="121">
        <v>2</v>
      </c>
      <c r="D84" s="688">
        <v>3</v>
      </c>
      <c r="E84" s="689"/>
      <c r="F84" s="688">
        <v>4</v>
      </c>
      <c r="G84" s="689"/>
      <c r="H84" s="688">
        <v>5</v>
      </c>
      <c r="I84" s="689"/>
      <c r="J84" s="121" t="s">
        <v>450</v>
      </c>
    </row>
    <row r="85" spans="1:10" s="61" customFormat="1" ht="15" hidden="1" outlineLevel="1">
      <c r="A85" s="66"/>
      <c r="B85" s="67">
        <v>1</v>
      </c>
      <c r="C85" s="75" t="s">
        <v>451</v>
      </c>
      <c r="D85" s="654"/>
      <c r="E85" s="655"/>
      <c r="F85" s="632"/>
      <c r="G85" s="633"/>
      <c r="H85" s="634"/>
      <c r="I85" s="635"/>
      <c r="J85" s="82">
        <f>J87+J90</f>
        <v>0</v>
      </c>
    </row>
    <row r="86" spans="1:10" s="61" customFormat="1" ht="30.75" hidden="1" outlineLevel="1">
      <c r="A86" s="66"/>
      <c r="B86" s="67"/>
      <c r="C86" s="66" t="s">
        <v>452</v>
      </c>
      <c r="D86" s="654"/>
      <c r="E86" s="655"/>
      <c r="F86" s="632"/>
      <c r="G86" s="633"/>
      <c r="H86" s="634"/>
      <c r="I86" s="635"/>
      <c r="J86" s="82"/>
    </row>
    <row r="87" spans="1:10" s="61" customFormat="1" ht="15" hidden="1" outlineLevel="1">
      <c r="A87" s="66"/>
      <c r="B87" s="67"/>
      <c r="C87" s="75"/>
      <c r="D87" s="654"/>
      <c r="E87" s="655"/>
      <c r="F87" s="632"/>
      <c r="G87" s="633"/>
      <c r="H87" s="634"/>
      <c r="I87" s="635"/>
      <c r="J87" s="82">
        <f>F87*D87/100*H87*9/1000</f>
        <v>0</v>
      </c>
    </row>
    <row r="88" spans="1:10" s="61" customFormat="1" ht="15" hidden="1" outlineLevel="1">
      <c r="A88" s="66"/>
      <c r="B88" s="67"/>
      <c r="C88" s="75"/>
      <c r="D88" s="654"/>
      <c r="E88" s="655"/>
      <c r="F88" s="632"/>
      <c r="G88" s="633"/>
      <c r="H88" s="634"/>
      <c r="I88" s="635"/>
      <c r="J88" s="82">
        <f>F88*D88/100*H88*9/1000</f>
        <v>0</v>
      </c>
    </row>
    <row r="89" spans="1:10" s="61" customFormat="1" ht="30.75" hidden="1" outlineLevel="1">
      <c r="A89" s="66"/>
      <c r="B89" s="67">
        <v>2</v>
      </c>
      <c r="C89" s="66" t="s">
        <v>453</v>
      </c>
      <c r="D89" s="654"/>
      <c r="E89" s="655"/>
      <c r="F89" s="632"/>
      <c r="G89" s="633"/>
      <c r="H89" s="634"/>
      <c r="I89" s="635"/>
      <c r="J89" s="82">
        <f>SUM(J91:J92)</f>
        <v>0</v>
      </c>
    </row>
    <row r="90" spans="1:10" s="61" customFormat="1" ht="30.75" hidden="1" outlineLevel="1">
      <c r="A90" s="66"/>
      <c r="B90" s="67"/>
      <c r="C90" s="66" t="s">
        <v>452</v>
      </c>
      <c r="D90" s="654"/>
      <c r="E90" s="655"/>
      <c r="F90" s="632"/>
      <c r="G90" s="633"/>
      <c r="H90" s="634"/>
      <c r="I90" s="635"/>
      <c r="J90" s="82"/>
    </row>
    <row r="91" spans="1:10" s="61" customFormat="1" ht="15" hidden="1" outlineLevel="1">
      <c r="A91" s="66"/>
      <c r="B91" s="67"/>
      <c r="C91" s="75"/>
      <c r="D91" s="654"/>
      <c r="E91" s="655"/>
      <c r="F91" s="632"/>
      <c r="G91" s="633"/>
      <c r="H91" s="634"/>
      <c r="I91" s="635"/>
      <c r="J91" s="82"/>
    </row>
    <row r="92" spans="1:10" s="61" customFormat="1" ht="15" hidden="1" outlineLevel="1">
      <c r="A92" s="66"/>
      <c r="B92" s="67"/>
      <c r="C92" s="75"/>
      <c r="D92" s="654"/>
      <c r="E92" s="655"/>
      <c r="F92" s="632"/>
      <c r="G92" s="633"/>
      <c r="H92" s="634"/>
      <c r="I92" s="635"/>
      <c r="J92" s="82"/>
    </row>
    <row r="93" spans="1:10" s="61" customFormat="1" ht="15.75" hidden="1" outlineLevel="1">
      <c r="A93" s="83" t="s">
        <v>307</v>
      </c>
      <c r="B93" s="84"/>
      <c r="C93" s="636" t="s">
        <v>307</v>
      </c>
      <c r="D93" s="636"/>
      <c r="E93" s="636"/>
      <c r="F93" s="636"/>
      <c r="G93" s="636"/>
      <c r="H93" s="636"/>
      <c r="I93" s="637"/>
      <c r="J93" s="76">
        <f>J85+J89</f>
        <v>0</v>
      </c>
    </row>
    <row r="94" spans="1:10" s="61" customFormat="1" ht="28.5" customHeight="1" hidden="1">
      <c r="A94" s="647" t="s">
        <v>513</v>
      </c>
      <c r="B94" s="648"/>
      <c r="C94" s="648"/>
      <c r="D94" s="648"/>
      <c r="E94" s="648"/>
      <c r="F94" s="648"/>
      <c r="G94" s="648"/>
      <c r="H94" s="648"/>
      <c r="I94" s="648"/>
      <c r="J94" s="649"/>
    </row>
    <row r="95" spans="1:10" ht="26.25" hidden="1">
      <c r="A95" s="77"/>
      <c r="B95" s="78" t="s">
        <v>292</v>
      </c>
      <c r="C95" s="63" t="s">
        <v>330</v>
      </c>
      <c r="D95" s="650" t="s">
        <v>331</v>
      </c>
      <c r="E95" s="651"/>
      <c r="F95" s="650" t="s">
        <v>332</v>
      </c>
      <c r="G95" s="651"/>
      <c r="H95" s="650" t="s">
        <v>342</v>
      </c>
      <c r="I95" s="651"/>
      <c r="J95" s="63" t="s">
        <v>335</v>
      </c>
    </row>
    <row r="96" spans="1:10" ht="13.5" hidden="1">
      <c r="A96" s="77"/>
      <c r="B96" s="80">
        <v>1</v>
      </c>
      <c r="C96" s="80">
        <v>2</v>
      </c>
      <c r="D96" s="645">
        <v>3</v>
      </c>
      <c r="E96" s="646"/>
      <c r="F96" s="645">
        <v>4</v>
      </c>
      <c r="G96" s="646"/>
      <c r="H96" s="645">
        <v>5</v>
      </c>
      <c r="I96" s="646"/>
      <c r="J96" s="80" t="s">
        <v>341</v>
      </c>
    </row>
    <row r="97" spans="1:10" s="61" customFormat="1" ht="15" hidden="1" outlineLevel="1">
      <c r="A97" s="66"/>
      <c r="B97" s="67"/>
      <c r="C97" s="75"/>
      <c r="D97" s="630"/>
      <c r="E97" s="631"/>
      <c r="F97" s="632"/>
      <c r="G97" s="633"/>
      <c r="H97" s="634"/>
      <c r="I97" s="635"/>
      <c r="J97" s="82">
        <f>F97*H97</f>
        <v>0</v>
      </c>
    </row>
    <row r="98" spans="1:10" s="61" customFormat="1" ht="15" hidden="1" outlineLevel="1">
      <c r="A98" s="66"/>
      <c r="B98" s="67"/>
      <c r="C98" s="66"/>
      <c r="D98" s="630"/>
      <c r="E98" s="631"/>
      <c r="F98" s="632"/>
      <c r="G98" s="633"/>
      <c r="H98" s="634"/>
      <c r="I98" s="635"/>
      <c r="J98" s="82">
        <f aca="true" t="shared" si="2" ref="J98:J104">F98*H98</f>
        <v>0</v>
      </c>
    </row>
    <row r="99" spans="1:10" s="61" customFormat="1" ht="15" hidden="1" outlineLevel="1">
      <c r="A99" s="66"/>
      <c r="B99" s="67"/>
      <c r="C99" s="66"/>
      <c r="D99" s="630"/>
      <c r="E99" s="631"/>
      <c r="F99" s="632"/>
      <c r="G99" s="633"/>
      <c r="H99" s="634"/>
      <c r="I99" s="635"/>
      <c r="J99" s="82">
        <f t="shared" si="2"/>
        <v>0</v>
      </c>
    </row>
    <row r="100" spans="1:10" s="61" customFormat="1" ht="15" hidden="1" outlineLevel="1">
      <c r="A100" s="66"/>
      <c r="B100" s="67"/>
      <c r="C100" s="66"/>
      <c r="D100" s="630"/>
      <c r="E100" s="631"/>
      <c r="F100" s="632"/>
      <c r="G100" s="633"/>
      <c r="H100" s="634"/>
      <c r="I100" s="635"/>
      <c r="J100" s="82">
        <f t="shared" si="2"/>
        <v>0</v>
      </c>
    </row>
    <row r="101" spans="1:10" s="61" customFormat="1" ht="15" hidden="1" outlineLevel="1">
      <c r="A101" s="66"/>
      <c r="B101" s="67"/>
      <c r="C101" s="66"/>
      <c r="D101" s="630"/>
      <c r="E101" s="631"/>
      <c r="F101" s="632"/>
      <c r="G101" s="633"/>
      <c r="H101" s="634"/>
      <c r="I101" s="635"/>
      <c r="J101" s="82">
        <f t="shared" si="2"/>
        <v>0</v>
      </c>
    </row>
    <row r="102" spans="1:10" s="61" customFormat="1" ht="15" hidden="1" outlineLevel="1">
      <c r="A102" s="66"/>
      <c r="B102" s="67"/>
      <c r="C102" s="66"/>
      <c r="D102" s="630"/>
      <c r="E102" s="631"/>
      <c r="F102" s="632"/>
      <c r="G102" s="633"/>
      <c r="H102" s="634"/>
      <c r="I102" s="635"/>
      <c r="J102" s="82">
        <f t="shared" si="2"/>
        <v>0</v>
      </c>
    </row>
    <row r="103" spans="1:10" s="61" customFormat="1" ht="15" hidden="1" outlineLevel="1">
      <c r="A103" s="66"/>
      <c r="B103" s="67"/>
      <c r="C103" s="66"/>
      <c r="D103" s="630"/>
      <c r="E103" s="631"/>
      <c r="F103" s="632"/>
      <c r="G103" s="633"/>
      <c r="H103" s="634"/>
      <c r="I103" s="635"/>
      <c r="J103" s="82">
        <f t="shared" si="2"/>
        <v>0</v>
      </c>
    </row>
    <row r="104" spans="1:10" s="61" customFormat="1" ht="15" hidden="1" outlineLevel="1">
      <c r="A104" s="66"/>
      <c r="B104" s="67"/>
      <c r="C104" s="66"/>
      <c r="D104" s="630"/>
      <c r="E104" s="631"/>
      <c r="F104" s="632"/>
      <c r="G104" s="633"/>
      <c r="H104" s="634"/>
      <c r="I104" s="635"/>
      <c r="J104" s="82">
        <f t="shared" si="2"/>
        <v>0</v>
      </c>
    </row>
    <row r="105" spans="1:10" s="61" customFormat="1" ht="15" hidden="1" outlineLevel="1">
      <c r="A105" s="66"/>
      <c r="B105" s="67"/>
      <c r="C105" s="66"/>
      <c r="D105" s="630"/>
      <c r="E105" s="631"/>
      <c r="F105" s="632"/>
      <c r="G105" s="633"/>
      <c r="H105" s="634"/>
      <c r="I105" s="635"/>
      <c r="J105" s="82"/>
    </row>
    <row r="106" spans="1:10" s="61" customFormat="1" ht="15.75" hidden="1" outlineLevel="1">
      <c r="A106" s="83" t="s">
        <v>307</v>
      </c>
      <c r="B106" s="84"/>
      <c r="C106" s="636" t="s">
        <v>307</v>
      </c>
      <c r="D106" s="636"/>
      <c r="E106" s="636"/>
      <c r="F106" s="636"/>
      <c r="G106" s="636"/>
      <c r="H106" s="636"/>
      <c r="I106" s="637"/>
      <c r="J106" s="76">
        <f>SUM(J97:J105)</f>
        <v>0</v>
      </c>
    </row>
    <row r="107" spans="1:10" s="61" customFormat="1" ht="28.5" customHeight="1" hidden="1">
      <c r="A107" s="647" t="s">
        <v>514</v>
      </c>
      <c r="B107" s="648"/>
      <c r="C107" s="648"/>
      <c r="D107" s="648"/>
      <c r="E107" s="648"/>
      <c r="F107" s="648"/>
      <c r="G107" s="648"/>
      <c r="H107" s="648"/>
      <c r="I107" s="648"/>
      <c r="J107" s="649"/>
    </row>
    <row r="108" spans="1:10" ht="26.25" hidden="1">
      <c r="A108" s="77"/>
      <c r="B108" s="78" t="s">
        <v>292</v>
      </c>
      <c r="C108" s="63" t="s">
        <v>330</v>
      </c>
      <c r="D108" s="650" t="s">
        <v>331</v>
      </c>
      <c r="E108" s="651"/>
      <c r="F108" s="650" t="s">
        <v>332</v>
      </c>
      <c r="G108" s="651"/>
      <c r="H108" s="650" t="s">
        <v>342</v>
      </c>
      <c r="I108" s="651"/>
      <c r="J108" s="63" t="s">
        <v>335</v>
      </c>
    </row>
    <row r="109" spans="1:10" ht="13.5" hidden="1">
      <c r="A109" s="77"/>
      <c r="B109" s="80">
        <v>1</v>
      </c>
      <c r="C109" s="80">
        <v>2</v>
      </c>
      <c r="D109" s="645">
        <v>3</v>
      </c>
      <c r="E109" s="646"/>
      <c r="F109" s="645">
        <v>4</v>
      </c>
      <c r="G109" s="646"/>
      <c r="H109" s="645">
        <v>5</v>
      </c>
      <c r="I109" s="646"/>
      <c r="J109" s="80" t="s">
        <v>341</v>
      </c>
    </row>
    <row r="110" spans="1:10" s="61" customFormat="1" ht="15" hidden="1" outlineLevel="1">
      <c r="A110" s="66"/>
      <c r="B110" s="67"/>
      <c r="C110" s="75"/>
      <c r="D110" s="630"/>
      <c r="E110" s="631"/>
      <c r="F110" s="632"/>
      <c r="G110" s="633"/>
      <c r="H110" s="634"/>
      <c r="I110" s="635"/>
      <c r="J110" s="82">
        <f>F110*H110</f>
        <v>0</v>
      </c>
    </row>
    <row r="111" spans="1:10" s="61" customFormat="1" ht="15" hidden="1" outlineLevel="1">
      <c r="A111" s="66"/>
      <c r="B111" s="67"/>
      <c r="C111" s="66"/>
      <c r="D111" s="630"/>
      <c r="E111" s="631"/>
      <c r="F111" s="632"/>
      <c r="G111" s="633"/>
      <c r="H111" s="634"/>
      <c r="I111" s="635"/>
      <c r="J111" s="82">
        <f aca="true" t="shared" si="3" ref="J111:J117">F111*H111</f>
        <v>0</v>
      </c>
    </row>
    <row r="112" spans="1:10" s="61" customFormat="1" ht="15" hidden="1" outlineLevel="1">
      <c r="A112" s="66"/>
      <c r="B112" s="67"/>
      <c r="C112" s="66"/>
      <c r="D112" s="630"/>
      <c r="E112" s="631"/>
      <c r="F112" s="632"/>
      <c r="G112" s="633"/>
      <c r="H112" s="634"/>
      <c r="I112" s="635"/>
      <c r="J112" s="82">
        <f t="shared" si="3"/>
        <v>0</v>
      </c>
    </row>
    <row r="113" spans="1:10" s="61" customFormat="1" ht="15" hidden="1" outlineLevel="1">
      <c r="A113" s="66"/>
      <c r="B113" s="67"/>
      <c r="C113" s="66"/>
      <c r="D113" s="630"/>
      <c r="E113" s="631"/>
      <c r="F113" s="632"/>
      <c r="G113" s="633"/>
      <c r="H113" s="634"/>
      <c r="I113" s="635"/>
      <c r="J113" s="82">
        <f t="shared" si="3"/>
        <v>0</v>
      </c>
    </row>
    <row r="114" spans="1:10" s="61" customFormat="1" ht="15" hidden="1" outlineLevel="1">
      <c r="A114" s="66"/>
      <c r="B114" s="67"/>
      <c r="C114" s="66"/>
      <c r="D114" s="630"/>
      <c r="E114" s="631"/>
      <c r="F114" s="632"/>
      <c r="G114" s="633"/>
      <c r="H114" s="634"/>
      <c r="I114" s="635"/>
      <c r="J114" s="82">
        <f t="shared" si="3"/>
        <v>0</v>
      </c>
    </row>
    <row r="115" spans="1:10" s="61" customFormat="1" ht="15" hidden="1" outlineLevel="1">
      <c r="A115" s="66"/>
      <c r="B115" s="67"/>
      <c r="C115" s="66"/>
      <c r="D115" s="630"/>
      <c r="E115" s="631"/>
      <c r="F115" s="632"/>
      <c r="G115" s="633"/>
      <c r="H115" s="634"/>
      <c r="I115" s="635"/>
      <c r="J115" s="82">
        <f t="shared" si="3"/>
        <v>0</v>
      </c>
    </row>
    <row r="116" spans="1:10" s="61" customFormat="1" ht="15" hidden="1" outlineLevel="1">
      <c r="A116" s="66"/>
      <c r="B116" s="67"/>
      <c r="C116" s="66"/>
      <c r="D116" s="630"/>
      <c r="E116" s="631"/>
      <c r="F116" s="632"/>
      <c r="G116" s="633"/>
      <c r="H116" s="634"/>
      <c r="I116" s="635"/>
      <c r="J116" s="82">
        <f t="shared" si="3"/>
        <v>0</v>
      </c>
    </row>
    <row r="117" spans="1:10" s="61" customFormat="1" ht="15" hidden="1" outlineLevel="1">
      <c r="A117" s="66"/>
      <c r="B117" s="67"/>
      <c r="C117" s="66"/>
      <c r="D117" s="630"/>
      <c r="E117" s="631"/>
      <c r="F117" s="632"/>
      <c r="G117" s="633"/>
      <c r="H117" s="634"/>
      <c r="I117" s="635"/>
      <c r="J117" s="82">
        <f t="shared" si="3"/>
        <v>0</v>
      </c>
    </row>
    <row r="118" spans="1:10" s="61" customFormat="1" ht="15" hidden="1" outlineLevel="1">
      <c r="A118" s="66"/>
      <c r="B118" s="67"/>
      <c r="C118" s="66"/>
      <c r="D118" s="630"/>
      <c r="E118" s="631"/>
      <c r="F118" s="632"/>
      <c r="G118" s="633"/>
      <c r="H118" s="634"/>
      <c r="I118" s="635"/>
      <c r="J118" s="82"/>
    </row>
    <row r="119" spans="1:10" s="61" customFormat="1" ht="15.75" hidden="1" outlineLevel="1">
      <c r="A119" s="83" t="s">
        <v>307</v>
      </c>
      <c r="B119" s="84"/>
      <c r="C119" s="636" t="s">
        <v>307</v>
      </c>
      <c r="D119" s="636"/>
      <c r="E119" s="636"/>
      <c r="F119" s="636"/>
      <c r="G119" s="636"/>
      <c r="H119" s="636"/>
      <c r="I119" s="637"/>
      <c r="J119" s="76">
        <f>SUM(J110:J118)</f>
        <v>0</v>
      </c>
    </row>
    <row r="120" spans="1:10" s="61" customFormat="1" ht="28.5" customHeight="1" collapsed="1">
      <c r="A120" s="647" t="s">
        <v>515</v>
      </c>
      <c r="B120" s="648"/>
      <c r="C120" s="648"/>
      <c r="D120" s="648"/>
      <c r="E120" s="648"/>
      <c r="F120" s="648"/>
      <c r="G120" s="648"/>
      <c r="H120" s="648"/>
      <c r="I120" s="648"/>
      <c r="J120" s="649"/>
    </row>
    <row r="121" spans="1:10" ht="26.25">
      <c r="A121" s="77"/>
      <c r="B121" s="78" t="s">
        <v>292</v>
      </c>
      <c r="C121" s="63" t="s">
        <v>330</v>
      </c>
      <c r="D121" s="650" t="s">
        <v>331</v>
      </c>
      <c r="E121" s="651"/>
      <c r="F121" s="650" t="s">
        <v>332</v>
      </c>
      <c r="G121" s="651"/>
      <c r="H121" s="650" t="s">
        <v>342</v>
      </c>
      <c r="I121" s="651"/>
      <c r="J121" s="63" t="s">
        <v>335</v>
      </c>
    </row>
    <row r="122" spans="1:10" ht="13.5">
      <c r="A122" s="77"/>
      <c r="B122" s="80">
        <v>1</v>
      </c>
      <c r="C122" s="80">
        <v>2</v>
      </c>
      <c r="D122" s="645">
        <v>3</v>
      </c>
      <c r="E122" s="646"/>
      <c r="F122" s="645">
        <v>4</v>
      </c>
      <c r="G122" s="646"/>
      <c r="H122" s="645">
        <v>5</v>
      </c>
      <c r="I122" s="646"/>
      <c r="J122" s="80" t="s">
        <v>341</v>
      </c>
    </row>
    <row r="123" spans="1:10" s="61" customFormat="1" ht="15" outlineLevel="1">
      <c r="A123" s="66"/>
      <c r="B123" s="67">
        <v>1</v>
      </c>
      <c r="C123" s="75" t="s">
        <v>593</v>
      </c>
      <c r="D123" s="630">
        <v>1</v>
      </c>
      <c r="E123" s="631"/>
      <c r="F123" s="632">
        <v>1</v>
      </c>
      <c r="G123" s="633"/>
      <c r="H123" s="634">
        <v>1</v>
      </c>
      <c r="I123" s="635"/>
      <c r="J123" s="82">
        <v>5513.82</v>
      </c>
    </row>
    <row r="124" spans="1:10" s="61" customFormat="1" ht="15" hidden="1" outlineLevel="1">
      <c r="A124" s="66"/>
      <c r="B124" s="67"/>
      <c r="C124" s="66"/>
      <c r="D124" s="630"/>
      <c r="E124" s="631"/>
      <c r="F124" s="632"/>
      <c r="G124" s="633"/>
      <c r="H124" s="634"/>
      <c r="I124" s="635"/>
      <c r="J124" s="82">
        <f aca="true" t="shared" si="4" ref="J124:J130">F124*H124</f>
        <v>0</v>
      </c>
    </row>
    <row r="125" spans="1:10" s="61" customFormat="1" ht="15" hidden="1" outlineLevel="1">
      <c r="A125" s="66"/>
      <c r="B125" s="67"/>
      <c r="C125" s="66"/>
      <c r="D125" s="630"/>
      <c r="E125" s="631"/>
      <c r="F125" s="632"/>
      <c r="G125" s="633"/>
      <c r="H125" s="634"/>
      <c r="I125" s="635"/>
      <c r="J125" s="82">
        <f t="shared" si="4"/>
        <v>0</v>
      </c>
    </row>
    <row r="126" spans="1:10" s="61" customFormat="1" ht="15" hidden="1" outlineLevel="1">
      <c r="A126" s="66"/>
      <c r="B126" s="67"/>
      <c r="C126" s="66"/>
      <c r="D126" s="630"/>
      <c r="E126" s="631"/>
      <c r="F126" s="632"/>
      <c r="G126" s="633"/>
      <c r="H126" s="634"/>
      <c r="I126" s="635"/>
      <c r="J126" s="82">
        <f t="shared" si="4"/>
        <v>0</v>
      </c>
    </row>
    <row r="127" spans="1:10" s="61" customFormat="1" ht="15" hidden="1" outlineLevel="1">
      <c r="A127" s="66"/>
      <c r="B127" s="67"/>
      <c r="C127" s="66"/>
      <c r="D127" s="630"/>
      <c r="E127" s="631"/>
      <c r="F127" s="632"/>
      <c r="G127" s="633"/>
      <c r="H127" s="634"/>
      <c r="I127" s="635"/>
      <c r="J127" s="82">
        <f t="shared" si="4"/>
        <v>0</v>
      </c>
    </row>
    <row r="128" spans="1:10" s="61" customFormat="1" ht="15" hidden="1" outlineLevel="1">
      <c r="A128" s="66"/>
      <c r="B128" s="67"/>
      <c r="C128" s="66"/>
      <c r="D128" s="630"/>
      <c r="E128" s="631"/>
      <c r="F128" s="632"/>
      <c r="G128" s="633"/>
      <c r="H128" s="634"/>
      <c r="I128" s="635"/>
      <c r="J128" s="82">
        <f t="shared" si="4"/>
        <v>0</v>
      </c>
    </row>
    <row r="129" spans="1:10" s="61" customFormat="1" ht="15" hidden="1" outlineLevel="1">
      <c r="A129" s="66"/>
      <c r="B129" s="67"/>
      <c r="C129" s="66"/>
      <c r="D129" s="630"/>
      <c r="E129" s="631"/>
      <c r="F129" s="632"/>
      <c r="G129" s="633"/>
      <c r="H129" s="634"/>
      <c r="I129" s="635"/>
      <c r="J129" s="82">
        <f t="shared" si="4"/>
        <v>0</v>
      </c>
    </row>
    <row r="130" spans="1:10" s="61" customFormat="1" ht="15" hidden="1" outlineLevel="1">
      <c r="A130" s="66"/>
      <c r="B130" s="67"/>
      <c r="C130" s="66"/>
      <c r="D130" s="630"/>
      <c r="E130" s="631"/>
      <c r="F130" s="632"/>
      <c r="G130" s="633"/>
      <c r="H130" s="634"/>
      <c r="I130" s="635"/>
      <c r="J130" s="82">
        <f t="shared" si="4"/>
        <v>0</v>
      </c>
    </row>
    <row r="131" spans="1:10" s="61" customFormat="1" ht="15" hidden="1" outlineLevel="1">
      <c r="A131" s="66"/>
      <c r="B131" s="67"/>
      <c r="C131" s="66"/>
      <c r="D131" s="630"/>
      <c r="E131" s="631"/>
      <c r="F131" s="632"/>
      <c r="G131" s="633"/>
      <c r="H131" s="634"/>
      <c r="I131" s="635"/>
      <c r="J131" s="82"/>
    </row>
    <row r="132" spans="1:10" s="61" customFormat="1" ht="15.75" outlineLevel="1">
      <c r="A132" s="83" t="s">
        <v>307</v>
      </c>
      <c r="B132" s="84"/>
      <c r="C132" s="636" t="s">
        <v>307</v>
      </c>
      <c r="D132" s="636"/>
      <c r="E132" s="636"/>
      <c r="F132" s="636"/>
      <c r="G132" s="636"/>
      <c r="H132" s="636"/>
      <c r="I132" s="637"/>
      <c r="J132" s="76">
        <f>SUM(J123:J131)</f>
        <v>5513.82</v>
      </c>
    </row>
    <row r="133" spans="3:10" s="61" customFormat="1" ht="21" customHeight="1">
      <c r="C133" s="641" t="s">
        <v>348</v>
      </c>
      <c r="D133" s="641"/>
      <c r="E133" s="641"/>
      <c r="F133" s="641"/>
      <c r="G133" s="641"/>
      <c r="H133" s="641"/>
      <c r="I133" s="642"/>
      <c r="J133" s="102">
        <f>J24+J34+J37+J55+J65+J71+J81+J93+J106+J119+J132</f>
        <v>5513.82</v>
      </c>
    </row>
    <row r="136" spans="2:10" ht="12.75">
      <c r="B136" s="79" t="s">
        <v>143</v>
      </c>
      <c r="D136" s="123"/>
      <c r="E136" s="123"/>
      <c r="F136" s="124"/>
      <c r="I136" s="123"/>
      <c r="J136" s="123" t="s">
        <v>596</v>
      </c>
    </row>
    <row r="137" spans="9:10" ht="12.75">
      <c r="I137" s="627" t="s">
        <v>349</v>
      </c>
      <c r="J137" s="627"/>
    </row>
    <row r="139" spans="2:10" ht="12.75">
      <c r="B139" s="79" t="s">
        <v>350</v>
      </c>
      <c r="D139" s="123"/>
      <c r="E139" s="123"/>
      <c r="F139" s="124"/>
      <c r="I139" s="123"/>
      <c r="J139" s="123" t="s">
        <v>577</v>
      </c>
    </row>
    <row r="140" spans="9:10" ht="12.75">
      <c r="I140" s="627" t="s">
        <v>349</v>
      </c>
      <c r="J140" s="627"/>
    </row>
    <row r="142" spans="2:10" ht="12.75">
      <c r="B142" s="79" t="s">
        <v>351</v>
      </c>
      <c r="C142" s="123" t="s">
        <v>588</v>
      </c>
      <c r="D142" s="123"/>
      <c r="F142" s="124" t="s">
        <v>589</v>
      </c>
      <c r="G142" s="123"/>
      <c r="I142" s="123"/>
      <c r="J142" s="123" t="s">
        <v>577</v>
      </c>
    </row>
    <row r="143" spans="3:10" ht="12.75">
      <c r="C143" s="627" t="s">
        <v>145</v>
      </c>
      <c r="D143" s="627"/>
      <c r="F143" s="629" t="s">
        <v>148</v>
      </c>
      <c r="G143" s="629"/>
      <c r="I143" s="627" t="s">
        <v>349</v>
      </c>
      <c r="J143" s="627"/>
    </row>
    <row r="145" spans="2:3" ht="12.75">
      <c r="B145" s="79" t="s">
        <v>352</v>
      </c>
      <c r="C145" s="165" t="str">
        <f>'Расчеты (обосн) родит.плата'!C44</f>
        <v>13.01.2022</v>
      </c>
    </row>
  </sheetData>
  <sheetProtection/>
  <mergeCells count="275">
    <mergeCell ref="I137:J137"/>
    <mergeCell ref="I140:J140"/>
    <mergeCell ref="C143:D143"/>
    <mergeCell ref="F143:G143"/>
    <mergeCell ref="I143:J143"/>
    <mergeCell ref="E14:G14"/>
    <mergeCell ref="H14:J14"/>
    <mergeCell ref="E15:G15"/>
    <mergeCell ref="H15:J15"/>
    <mergeCell ref="A19:J19"/>
    <mergeCell ref="B5:J5"/>
    <mergeCell ref="E7:J7"/>
    <mergeCell ref="D8:J8"/>
    <mergeCell ref="B10:J10"/>
    <mergeCell ref="E12:G12"/>
    <mergeCell ref="E13:G13"/>
    <mergeCell ref="H13:J13"/>
    <mergeCell ref="H12:J12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A25:J25"/>
    <mergeCell ref="D26:E26"/>
    <mergeCell ref="H26:I26"/>
    <mergeCell ref="D27:E27"/>
    <mergeCell ref="H27:I27"/>
    <mergeCell ref="C24:I24"/>
    <mergeCell ref="H28:I28"/>
    <mergeCell ref="D29:E29"/>
    <mergeCell ref="H29:I29"/>
    <mergeCell ref="H30:I30"/>
    <mergeCell ref="H31:I31"/>
    <mergeCell ref="H32:I32"/>
    <mergeCell ref="D33:E33"/>
    <mergeCell ref="H33:I33"/>
    <mergeCell ref="A34:I34"/>
    <mergeCell ref="A35:J35"/>
    <mergeCell ref="D36:E36"/>
    <mergeCell ref="H36:I36"/>
    <mergeCell ref="A38:J38"/>
    <mergeCell ref="D39:E39"/>
    <mergeCell ref="H39:I39"/>
    <mergeCell ref="D40:E40"/>
    <mergeCell ref="H40:I40"/>
    <mergeCell ref="A37:I37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55:I55"/>
    <mergeCell ref="A56:J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C67:F67"/>
    <mergeCell ref="H67:I67"/>
    <mergeCell ref="C68:F68"/>
    <mergeCell ref="H68:I68"/>
    <mergeCell ref="D63:E63"/>
    <mergeCell ref="H63:I63"/>
    <mergeCell ref="D64:E64"/>
    <mergeCell ref="H64:I64"/>
    <mergeCell ref="A65:I65"/>
    <mergeCell ref="A66:J66"/>
    <mergeCell ref="C69:F69"/>
    <mergeCell ref="H69:I69"/>
    <mergeCell ref="C70:F70"/>
    <mergeCell ref="H70:I70"/>
    <mergeCell ref="A71:I71"/>
    <mergeCell ref="A72:J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C81:I81"/>
    <mergeCell ref="A82:J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C93:I93"/>
    <mergeCell ref="A94:J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C119:I119"/>
    <mergeCell ref="A120:J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H130:I130"/>
    <mergeCell ref="D127:E127"/>
    <mergeCell ref="F127:G127"/>
    <mergeCell ref="H127:I127"/>
    <mergeCell ref="D128:E128"/>
    <mergeCell ref="F128:G128"/>
    <mergeCell ref="H128:I128"/>
    <mergeCell ref="D131:E131"/>
    <mergeCell ref="F131:G131"/>
    <mergeCell ref="H131:I131"/>
    <mergeCell ref="C132:I132"/>
    <mergeCell ref="C133:I133"/>
    <mergeCell ref="D129:E129"/>
    <mergeCell ref="F129:G129"/>
    <mergeCell ref="H129:I129"/>
    <mergeCell ref="D130:E130"/>
    <mergeCell ref="F130:G1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2022-01-13T07:26:52Z</cp:lastPrinted>
  <dcterms:created xsi:type="dcterms:W3CDTF">2011-01-11T10:25:48Z</dcterms:created>
  <dcterms:modified xsi:type="dcterms:W3CDTF">2022-01-20T00:29:39Z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